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ГЭСК\ГЭСК Вологда офис\_СЛУЖБА ГЛАВНОГО ИНЖЕНЕРА\Формы для сайта\2024 год\"/>
    </mc:Choice>
  </mc:AlternateContent>
  <bookViews>
    <workbookView xWindow="0" yWindow="0" windowWidth="28800" windowHeight="12720" firstSheet="1" activeTab="1"/>
  </bookViews>
  <sheets>
    <sheet name="ПБ '13" sheetId="1" state="hidden" r:id="rId1"/>
    <sheet name="2024" sheetId="11" r:id="rId2"/>
  </sheets>
  <definedNames>
    <definedName name="ГП_ВО_ОЭТС_НССО_ОАО_ВАП" localSheetId="1">'2024'!$V$74</definedName>
    <definedName name="ГП_ВО_ОЭТС_НССО_ОАО_ВАП_М" localSheetId="1">'2024'!$AC$74</definedName>
    <definedName name="_xlnm.Print_Area" localSheetId="1">'2024'!$D$1:$O$45</definedName>
    <definedName name="_xlnm.Print_Area" localSheetId="0">'ПБ ''13'!$F$1:$Q$41</definedName>
  </definedNames>
  <calcPr calcId="181029"/>
</workbook>
</file>

<file path=xl/calcChain.xml><?xml version="1.0" encoding="utf-8"?>
<calcChain xmlns="http://schemas.openxmlformats.org/spreadsheetml/2006/main">
  <c r="O24" i="11" l="1"/>
  <c r="O23" i="11"/>
  <c r="O25" i="11"/>
  <c r="N10" i="11"/>
  <c r="N28" i="11"/>
  <c r="M28" i="11"/>
  <c r="L28" i="11"/>
  <c r="L29" i="11"/>
  <c r="M29" i="11"/>
  <c r="N14" i="11"/>
  <c r="K19" i="11"/>
  <c r="O28" i="11" l="1"/>
  <c r="H10" i="11"/>
  <c r="I10" i="11"/>
  <c r="J10" i="11"/>
  <c r="G10" i="11"/>
  <c r="H9" i="11"/>
  <c r="H14" i="11"/>
  <c r="J23" i="11"/>
  <c r="J24" i="11"/>
  <c r="J25" i="11"/>
  <c r="I26" i="11"/>
  <c r="F19" i="11"/>
  <c r="K13" i="11" l="1"/>
  <c r="N25" i="11"/>
  <c r="L12" i="11"/>
  <c r="M12" i="11"/>
  <c r="N12" i="11"/>
  <c r="L13" i="11"/>
  <c r="M13" i="11"/>
  <c r="N13" i="11"/>
  <c r="M14" i="11"/>
  <c r="M9" i="11" s="1"/>
  <c r="O15" i="11"/>
  <c r="M16" i="11"/>
  <c r="N16" i="11"/>
  <c r="O16" i="11"/>
  <c r="L17" i="11"/>
  <c r="M17" i="11"/>
  <c r="O17" i="11"/>
  <c r="L18" i="11"/>
  <c r="M18" i="11"/>
  <c r="O18" i="11"/>
  <c r="L22" i="11"/>
  <c r="M22" i="11"/>
  <c r="N22" i="11"/>
  <c r="L23" i="11"/>
  <c r="M23" i="11"/>
  <c r="N23" i="11"/>
  <c r="L24" i="11"/>
  <c r="M24" i="11"/>
  <c r="N24" i="11"/>
  <c r="L25" i="11"/>
  <c r="M25" i="11"/>
  <c r="M26" i="11"/>
  <c r="L27" i="11"/>
  <c r="M27" i="11"/>
  <c r="N27" i="11"/>
  <c r="O27" i="11"/>
  <c r="M30" i="11"/>
  <c r="O30" i="11"/>
  <c r="M11" i="11"/>
  <c r="O11" i="11"/>
  <c r="L11" i="11"/>
  <c r="G14" i="11"/>
  <c r="G9" i="11" s="1"/>
  <c r="I14" i="11"/>
  <c r="I9" i="11" s="1"/>
  <c r="O22" i="11" l="1"/>
  <c r="K30" i="11"/>
  <c r="N9" i="11"/>
  <c r="L14" i="11"/>
  <c r="L9" i="11" s="1"/>
  <c r="K12" i="11"/>
  <c r="K23" i="11"/>
  <c r="N29" i="11"/>
  <c r="K26" i="11"/>
  <c r="K15" i="11"/>
  <c r="K25" i="11"/>
  <c r="K24" i="11"/>
  <c r="K18" i="11"/>
  <c r="K16" i="11"/>
  <c r="M10" i="11"/>
  <c r="O10" i="11"/>
  <c r="K11" i="11"/>
  <c r="K20" i="11"/>
  <c r="L10" i="11"/>
  <c r="J22" i="11"/>
  <c r="J28" i="11"/>
  <c r="F17" i="11"/>
  <c r="I29" i="11"/>
  <c r="F16" i="11"/>
  <c r="F18" i="11"/>
  <c r="J14" i="11"/>
  <c r="O14" i="11" s="1"/>
  <c r="O9" i="11" s="1"/>
  <c r="I28" i="11"/>
  <c r="F26" i="11"/>
  <c r="F25" i="11"/>
  <c r="F30" i="11"/>
  <c r="J29" i="11"/>
  <c r="H29" i="11"/>
  <c r="G29" i="11"/>
  <c r="H28" i="11"/>
  <c r="G28" i="11"/>
  <c r="F23" i="11"/>
  <c r="F12" i="11"/>
  <c r="F11" i="11"/>
  <c r="G5" i="1"/>
  <c r="F22" i="11" l="1"/>
  <c r="K22" i="11"/>
  <c r="H31" i="11"/>
  <c r="G21" i="11"/>
  <c r="L21" i="11"/>
  <c r="H21" i="11"/>
  <c r="J21" i="11"/>
  <c r="O29" i="11"/>
  <c r="O21" i="11" s="1"/>
  <c r="I21" i="11"/>
  <c r="N21" i="11"/>
  <c r="K10" i="11"/>
  <c r="J31" i="11"/>
  <c r="I31" i="11"/>
  <c r="G31" i="11"/>
  <c r="F29" i="11"/>
  <c r="F10" i="11"/>
  <c r="F20" i="11"/>
  <c r="F24" i="11"/>
  <c r="F28" i="11"/>
  <c r="L31" i="11" l="1"/>
  <c r="M31" i="11"/>
  <c r="K28" i="11"/>
  <c r="N31" i="11"/>
  <c r="K29" i="11"/>
  <c r="O31" i="11"/>
  <c r="K17" i="11"/>
  <c r="F9" i="11"/>
  <c r="F21" i="11" s="1"/>
  <c r="F31" i="11"/>
  <c r="F13" i="11"/>
  <c r="F14" i="11"/>
  <c r="K31" i="11" l="1"/>
  <c r="K14" i="11"/>
  <c r="K9" i="11"/>
  <c r="K21" i="11" s="1"/>
  <c r="F15" i="11"/>
</calcChain>
</file>

<file path=xl/sharedStrings.xml><?xml version="1.0" encoding="utf-8"?>
<sst xmlns="http://schemas.openxmlformats.org/spreadsheetml/2006/main" count="158" uniqueCount="72">
  <si>
    <t>Баланс электрической энергии и мощности на 2013 год</t>
  </si>
  <si>
    <t>по диапазонам напряжения территориальной сетевой организации</t>
  </si>
  <si>
    <t>№
п/п</t>
  </si>
  <si>
    <t>Наименование ТСО (ССО)</t>
  </si>
  <si>
    <t>Показатель / Наименование ССО</t>
  </si>
  <si>
    <t>2013 год</t>
  </si>
  <si>
    <t>Электроэнергия (млн.кВтч)</t>
  </si>
  <si>
    <t>Мощность расчетная (МВт)</t>
  </si>
  <si>
    <t>Всего</t>
  </si>
  <si>
    <t>ВН</t>
  </si>
  <si>
    <t>СН1</t>
  </si>
  <si>
    <t>СН2</t>
  </si>
  <si>
    <t>НН</t>
  </si>
  <si>
    <t>Руководитель организации (ответственное лицо)</t>
  </si>
  <si>
    <t>Ф.И.О.</t>
  </si>
  <si>
    <t>/ подпись /</t>
  </si>
  <si>
    <t>Начальник управления регулирования в электроэнергетической</t>
  </si>
  <si>
    <t>Т.М. Салтыкова</t>
  </si>
  <si>
    <t>и газовой отраслях РЭК области</t>
  </si>
  <si>
    <t>Мощность (МВт)</t>
  </si>
  <si>
    <t>ГП ВО "Череповецкая ЭТС"</t>
  </si>
  <si>
    <t>1</t>
  </si>
  <si>
    <t xml:space="preserve">Поступление в сеть, ВСЕГО </t>
  </si>
  <si>
    <t>1.1</t>
  </si>
  <si>
    <t>из смежной сети, всего</t>
  </si>
  <si>
    <t/>
  </si>
  <si>
    <t>1.2</t>
  </si>
  <si>
    <t>от других организаций</t>
  </si>
  <si>
    <t>Филиал ОАО "МРСК Северо-Запада"  "Вологдаэнерго"</t>
  </si>
  <si>
    <t>ОАО "ФосАгро-Череповец"</t>
  </si>
  <si>
    <t>МУП города Череповца "Электросеть"</t>
  </si>
  <si>
    <t>Шекснинский РГСиС</t>
  </si>
  <si>
    <t>Филиал ОАО РЖД Северная дирекция по энергообеспечению Трансэнерго</t>
  </si>
  <si>
    <t>2</t>
  </si>
  <si>
    <t>Потери</t>
  </si>
  <si>
    <t>3</t>
  </si>
  <si>
    <t>Население городское</t>
  </si>
  <si>
    <t>4</t>
  </si>
  <si>
    <t xml:space="preserve">Население сельское и городское с электроплитами </t>
  </si>
  <si>
    <t>5</t>
  </si>
  <si>
    <t>Прочие потребители</t>
  </si>
  <si>
    <t>6</t>
  </si>
  <si>
    <t>Итого</t>
  </si>
  <si>
    <t>7</t>
  </si>
  <si>
    <t>Переток в прочие сетевые организации</t>
  </si>
  <si>
    <t>Филиал ОАО "РЖД" Октябрьская дирекция по энергообеспечению Трансэнерго</t>
  </si>
  <si>
    <t>Филиал "Северный" ОАО "Оборонэнерго"</t>
  </si>
  <si>
    <t>8</t>
  </si>
  <si>
    <t>Собственное потребление</t>
  </si>
  <si>
    <t>то же в %</t>
  </si>
  <si>
    <t xml:space="preserve">                             </t>
  </si>
  <si>
    <t>Ю.В. Сакова</t>
  </si>
  <si>
    <t>АО "Вологдаоблэнерго"</t>
  </si>
  <si>
    <t>ПАО "ФСК ЕЭС"</t>
  </si>
  <si>
    <t>АО "Оборонэнерго"</t>
  </si>
  <si>
    <t>И.Б. Слободин</t>
  </si>
  <si>
    <t>ООО "ГЭСК"</t>
  </si>
  <si>
    <t>и газовой отраслях Департамента ТЭК и ТР области</t>
  </si>
  <si>
    <t>Население всего</t>
  </si>
  <si>
    <t>3.1</t>
  </si>
  <si>
    <t>3.2</t>
  </si>
  <si>
    <t>3.3</t>
  </si>
  <si>
    <t>Вологодский филиал ПАО «Россети Северо-Запад»</t>
  </si>
  <si>
    <t xml:space="preserve"> - насел. городское и приравненные (k=1)</t>
  </si>
  <si>
    <t xml:space="preserve"> - насел. городское э/п и приравненные (k=0,8)</t>
  </si>
  <si>
    <t xml:space="preserve"> - насел. сельское и приравненные (k=0,7)</t>
  </si>
  <si>
    <t>Всего полезный отпуск:</t>
  </si>
  <si>
    <t>ФАКТ</t>
  </si>
  <si>
    <t>МУП "Электросеть"</t>
  </si>
  <si>
    <t>2024 год</t>
  </si>
  <si>
    <t>Баланс электрической энергии и мощности на 2024 год</t>
  </si>
  <si>
    <t>Директор ООО "ГЭСК"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</si>
</sst>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0.000"/>
    <numFmt numFmtId="166" formatCode="0.00000"/>
    <numFmt numFmtId="167" formatCode="0.0000"/>
    <numFmt numFmtId="168" formatCode="#,##0.0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color indexed="10"/>
      <name val="Arial"/>
      <family val="2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2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164" fontId="2" fillId="0" borderId="6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center" shrinkToFit="1"/>
    </xf>
    <xf numFmtId="164" fontId="2" fillId="0" borderId="11" xfId="0" applyNumberFormat="1" applyFont="1" applyBorder="1" applyAlignment="1">
      <alignment horizontal="right" vertical="center"/>
    </xf>
    <xf numFmtId="0" fontId="2" fillId="0" borderId="12" xfId="1" applyFont="1" applyBorder="1" applyAlignment="1">
      <alignment horizontal="center" vertical="center"/>
    </xf>
    <xf numFmtId="164" fontId="2" fillId="0" borderId="13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0" fontId="2" fillId="0" borderId="15" xfId="1" applyFont="1" applyBorder="1" applyAlignment="1">
      <alignment horizontal="center" vertical="center"/>
    </xf>
    <xf numFmtId="0" fontId="2" fillId="0" borderId="16" xfId="0" applyFont="1" applyBorder="1" applyAlignment="1">
      <alignment vertical="center" shrinkToFit="1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164" fontId="4" fillId="0" borderId="0" xfId="0" applyNumberFormat="1" applyFont="1"/>
    <xf numFmtId="0" fontId="4" fillId="0" borderId="20" xfId="0" applyFont="1" applyBorder="1"/>
    <xf numFmtId="0" fontId="4" fillId="0" borderId="0" xfId="0" applyFont="1" applyAlignment="1">
      <alignment horizontal="left" indent="2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 shrinkToFit="1"/>
    </xf>
    <xf numFmtId="49" fontId="2" fillId="0" borderId="22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vertical="center" shrinkToFit="1"/>
    </xf>
    <xf numFmtId="0" fontId="2" fillId="0" borderId="23" xfId="1" applyFont="1" applyBorder="1" applyAlignment="1">
      <alignment horizontal="center" vertical="center"/>
    </xf>
    <xf numFmtId="49" fontId="2" fillId="0" borderId="10" xfId="2" applyNumberFormat="1" applyFont="1" applyBorder="1" applyAlignment="1">
      <alignment horizontal="left" vertical="center" shrinkToFit="1"/>
    </xf>
    <xf numFmtId="49" fontId="2" fillId="0" borderId="24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49" fontId="4" fillId="0" borderId="30" xfId="0" applyNumberFormat="1" applyFont="1" applyBorder="1" applyAlignment="1">
      <alignment horizontal="center" vertical="center" shrinkToFit="1"/>
    </xf>
    <xf numFmtId="0" fontId="4" fillId="0" borderId="31" xfId="0" applyFont="1" applyBorder="1" applyAlignment="1">
      <alignment vertical="center" shrinkToFit="1"/>
    </xf>
    <xf numFmtId="49" fontId="4" fillId="0" borderId="29" xfId="0" applyNumberFormat="1" applyFont="1" applyBorder="1" applyAlignment="1">
      <alignment horizontal="center" vertical="center" shrinkToFit="1"/>
    </xf>
    <xf numFmtId="0" fontId="4" fillId="0" borderId="32" xfId="0" applyFont="1" applyBorder="1" applyAlignment="1">
      <alignment vertical="center" shrinkToFit="1"/>
    </xf>
    <xf numFmtId="49" fontId="4" fillId="0" borderId="32" xfId="2" applyNumberFormat="1" applyFont="1" applyBorder="1" applyAlignment="1">
      <alignment vertical="center" shrinkToFit="1"/>
    </xf>
    <xf numFmtId="0" fontId="3" fillId="2" borderId="0" xfId="0" applyFont="1" applyFill="1"/>
    <xf numFmtId="49" fontId="4" fillId="2" borderId="32" xfId="2" applyNumberFormat="1" applyFont="1" applyFill="1" applyBorder="1" applyAlignment="1">
      <alignment vertical="center" shrinkToFit="1"/>
    </xf>
    <xf numFmtId="165" fontId="4" fillId="0" borderId="0" xfId="0" applyNumberFormat="1" applyFont="1"/>
    <xf numFmtId="166" fontId="4" fillId="0" borderId="0" xfId="0" applyNumberFormat="1" applyFont="1"/>
    <xf numFmtId="0" fontId="4" fillId="0" borderId="35" xfId="0" applyFont="1" applyBorder="1" applyAlignment="1">
      <alignment horizontal="center" vertical="center"/>
    </xf>
    <xf numFmtId="0" fontId="4" fillId="0" borderId="25" xfId="0" applyFont="1" applyBorder="1"/>
    <xf numFmtId="165" fontId="2" fillId="0" borderId="0" xfId="0" applyNumberFormat="1" applyFont="1"/>
    <xf numFmtId="167" fontId="4" fillId="0" borderId="28" xfId="3" applyNumberFormat="1" applyFont="1" applyFill="1" applyBorder="1" applyAlignment="1">
      <alignment vertical="center"/>
    </xf>
    <xf numFmtId="167" fontId="4" fillId="0" borderId="44" xfId="3" applyNumberFormat="1" applyFont="1" applyFill="1" applyBorder="1" applyAlignment="1">
      <alignment vertical="center"/>
    </xf>
    <xf numFmtId="10" fontId="4" fillId="0" borderId="28" xfId="3" applyNumberFormat="1" applyFont="1" applyFill="1" applyBorder="1" applyAlignment="1">
      <alignment vertical="center"/>
    </xf>
    <xf numFmtId="167" fontId="4" fillId="0" borderId="45" xfId="3" applyNumberFormat="1" applyFont="1" applyFill="1" applyBorder="1" applyAlignment="1">
      <alignment vertical="center"/>
    </xf>
    <xf numFmtId="2" fontId="4" fillId="0" borderId="46" xfId="3" applyNumberFormat="1" applyFont="1" applyFill="1" applyBorder="1" applyAlignment="1">
      <alignment vertical="center"/>
    </xf>
    <xf numFmtId="49" fontId="4" fillId="0" borderId="48" xfId="0" applyNumberFormat="1" applyFont="1" applyBorder="1" applyAlignment="1">
      <alignment horizontal="center" vertical="center" shrinkToFit="1"/>
    </xf>
    <xf numFmtId="49" fontId="4" fillId="0" borderId="53" xfId="0" applyNumberFormat="1" applyFont="1" applyBorder="1" applyAlignment="1">
      <alignment horizontal="center" vertical="center" shrinkToFit="1"/>
    </xf>
    <xf numFmtId="49" fontId="4" fillId="0" borderId="49" xfId="2" applyNumberFormat="1" applyFont="1" applyBorder="1" applyAlignment="1">
      <alignment vertical="center" shrinkToFit="1"/>
    </xf>
    <xf numFmtId="49" fontId="4" fillId="0" borderId="57" xfId="0" applyNumberFormat="1" applyFont="1" applyBorder="1" applyAlignment="1">
      <alignment vertical="center" shrinkToFit="1"/>
    </xf>
    <xf numFmtId="49" fontId="4" fillId="0" borderId="54" xfId="2" applyNumberFormat="1" applyFont="1" applyBorder="1" applyAlignment="1">
      <alignment horizontal="center" vertical="center" shrinkToFit="1"/>
    </xf>
    <xf numFmtId="167" fontId="4" fillId="0" borderId="28" xfId="0" applyNumberFormat="1" applyFont="1" applyBorder="1" applyAlignment="1">
      <alignment vertical="center"/>
    </xf>
    <xf numFmtId="167" fontId="4" fillId="0" borderId="28" xfId="0" applyNumberFormat="1" applyFont="1" applyBorder="1" applyAlignment="1">
      <alignment horizontal="right" vertical="center"/>
    </xf>
    <xf numFmtId="167" fontId="4" fillId="0" borderId="34" xfId="0" applyNumberFormat="1" applyFont="1" applyBorder="1"/>
    <xf numFmtId="167" fontId="4" fillId="0" borderId="34" xfId="0" applyNumberFormat="1" applyFont="1" applyBorder="1" applyAlignment="1">
      <alignment vertical="center"/>
    </xf>
    <xf numFmtId="0" fontId="4" fillId="0" borderId="28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168" fontId="4" fillId="0" borderId="34" xfId="0" applyNumberFormat="1" applyFont="1" applyBorder="1" applyAlignment="1">
      <alignment vertical="center"/>
    </xf>
    <xf numFmtId="167" fontId="4" fillId="0" borderId="46" xfId="0" applyNumberFormat="1" applyFont="1" applyBorder="1" applyAlignment="1">
      <alignment vertical="center"/>
    </xf>
    <xf numFmtId="167" fontId="4" fillId="0" borderId="50" xfId="0" applyNumberFormat="1" applyFont="1" applyBorder="1" applyAlignment="1">
      <alignment vertical="center"/>
    </xf>
    <xf numFmtId="167" fontId="4" fillId="0" borderId="51" xfId="0" applyNumberFormat="1" applyFont="1" applyBorder="1" applyAlignment="1">
      <alignment vertical="center"/>
    </xf>
    <xf numFmtId="168" fontId="4" fillId="0" borderId="51" xfId="0" applyNumberFormat="1" applyFont="1" applyBorder="1" applyAlignment="1">
      <alignment vertical="center"/>
    </xf>
    <xf numFmtId="167" fontId="4" fillId="0" borderId="52" xfId="0" applyNumberFormat="1" applyFont="1" applyBorder="1" applyAlignment="1">
      <alignment vertical="center"/>
    </xf>
    <xf numFmtId="167" fontId="4" fillId="0" borderId="55" xfId="0" applyNumberFormat="1" applyFont="1" applyBorder="1" applyAlignment="1">
      <alignment vertical="center"/>
    </xf>
    <xf numFmtId="167" fontId="4" fillId="0" borderId="34" xfId="0" applyNumberFormat="1" applyFont="1" applyBorder="1" applyAlignment="1">
      <alignment horizontal="right" vertical="center"/>
    </xf>
    <xf numFmtId="167" fontId="4" fillId="0" borderId="47" xfId="0" applyNumberFormat="1" applyFont="1" applyBorder="1" applyAlignment="1">
      <alignment vertical="center"/>
    </xf>
    <xf numFmtId="167" fontId="4" fillId="0" borderId="33" xfId="0" applyNumberFormat="1" applyFont="1" applyBorder="1" applyAlignment="1">
      <alignment vertical="center"/>
    </xf>
    <xf numFmtId="167" fontId="4" fillId="0" borderId="28" xfId="0" applyNumberFormat="1" applyFont="1" applyBorder="1"/>
    <xf numFmtId="165" fontId="4" fillId="0" borderId="30" xfId="0" applyNumberFormat="1" applyFont="1" applyBorder="1" applyAlignment="1">
      <alignment vertical="center"/>
    </xf>
    <xf numFmtId="165" fontId="4" fillId="0" borderId="33" xfId="0" applyNumberFormat="1" applyFont="1" applyBorder="1" applyAlignment="1">
      <alignment vertical="center"/>
    </xf>
    <xf numFmtId="165" fontId="4" fillId="0" borderId="29" xfId="0" applyNumberFormat="1" applyFont="1" applyBorder="1" applyAlignment="1">
      <alignment vertical="center"/>
    </xf>
    <xf numFmtId="165" fontId="4" fillId="0" borderId="28" xfId="0" applyNumberFormat="1" applyFont="1" applyBorder="1"/>
    <xf numFmtId="165" fontId="4" fillId="0" borderId="32" xfId="0" applyNumberFormat="1" applyFont="1" applyBorder="1"/>
    <xf numFmtId="165" fontId="4" fillId="0" borderId="29" xfId="3" applyNumberFormat="1" applyFont="1" applyFill="1" applyBorder="1" applyAlignment="1">
      <alignment vertical="center"/>
    </xf>
    <xf numFmtId="165" fontId="4" fillId="0" borderId="28" xfId="3" applyNumberFormat="1" applyFont="1" applyFill="1" applyBorder="1" applyAlignment="1">
      <alignment vertical="center"/>
    </xf>
    <xf numFmtId="165" fontId="4" fillId="0" borderId="12" xfId="3" applyNumberFormat="1" applyFont="1" applyFill="1" applyBorder="1" applyAlignment="1">
      <alignment vertical="center"/>
    </xf>
    <xf numFmtId="165" fontId="4" fillId="0" borderId="48" xfId="0" applyNumberFormat="1" applyFont="1" applyBorder="1" applyAlignment="1">
      <alignment vertical="center"/>
    </xf>
    <xf numFmtId="165" fontId="4" fillId="0" borderId="55" xfId="0" applyNumberFormat="1" applyFont="1" applyBorder="1" applyAlignment="1">
      <alignment vertical="center"/>
    </xf>
    <xf numFmtId="165" fontId="4" fillId="0" borderId="56" xfId="0" applyNumberFormat="1" applyFont="1" applyBorder="1" applyAlignment="1">
      <alignment vertical="center"/>
    </xf>
    <xf numFmtId="0" fontId="3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</cellXfs>
  <cellStyles count="4">
    <cellStyle name="Обычный" xfId="0" builtinId="0"/>
    <cellStyle name="Обычный_!Свод  FORM  3.1  2013_Все" xfId="1"/>
    <cellStyle name="Обычный_Реестр_Баланс_2013" xfId="2"/>
    <cellStyle name="Процентный" xfId="3" builtinId="5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47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Q41"/>
  <sheetViews>
    <sheetView view="pageBreakPreview" zoomScale="60" zoomScaleNormal="70" workbookViewId="0">
      <selection activeCell="H19" sqref="H19"/>
    </sheetView>
  </sheetViews>
  <sheetFormatPr defaultRowHeight="15" outlineLevelRow="2" outlineLevelCol="1" x14ac:dyDescent="0.2"/>
  <cols>
    <col min="4" max="4" width="6.7109375" style="1" hidden="1" customWidth="1" outlineLevel="1"/>
    <col min="5" max="5" width="41.140625" style="1" hidden="1" customWidth="1" outlineLevel="1"/>
    <col min="6" max="6" width="7.140625" style="1" customWidth="1" collapsed="1"/>
    <col min="7" max="7" width="60.7109375" style="1" customWidth="1"/>
    <col min="8" max="8" width="15.42578125" style="1" customWidth="1"/>
    <col min="9" max="9" width="14" style="1" customWidth="1"/>
    <col min="10" max="11" width="13.140625" style="1" customWidth="1"/>
    <col min="12" max="12" width="14.42578125" style="1" customWidth="1"/>
    <col min="13" max="13" width="15.42578125" style="1" customWidth="1"/>
    <col min="14" max="14" width="14" style="1" customWidth="1"/>
    <col min="15" max="16" width="13.140625" style="1" customWidth="1"/>
    <col min="17" max="17" width="14.42578125" style="1" customWidth="1"/>
  </cols>
  <sheetData>
    <row r="3" spans="3:17" ht="18" x14ac:dyDescent="0.25">
      <c r="G3" s="2" t="s">
        <v>0</v>
      </c>
      <c r="H3" s="3"/>
      <c r="I3" s="3"/>
      <c r="J3" s="3"/>
      <c r="K3" s="3"/>
      <c r="L3" s="3"/>
      <c r="M3" s="3"/>
      <c r="N3" s="3"/>
      <c r="O3" s="3"/>
      <c r="P3" s="3"/>
      <c r="Q3" s="3"/>
    </row>
    <row r="4" spans="3:17" ht="18" x14ac:dyDescent="0.25">
      <c r="G4" s="2" t="s">
        <v>1</v>
      </c>
      <c r="H4" s="3"/>
      <c r="I4" s="3"/>
      <c r="J4" s="3"/>
      <c r="K4" s="3"/>
      <c r="L4" s="3"/>
      <c r="M4" s="3"/>
      <c r="N4" s="3"/>
      <c r="O4" s="3"/>
      <c r="P4" s="3"/>
      <c r="Q4" s="3"/>
    </row>
    <row r="5" spans="3:17" ht="18" x14ac:dyDescent="0.25">
      <c r="G5" s="4" t="str">
        <f>E11</f>
        <v>ГП ВО "Череповецкая ЭТС"</v>
      </c>
      <c r="H5" s="3"/>
      <c r="I5" s="3"/>
      <c r="J5" s="3"/>
      <c r="K5" s="3"/>
      <c r="L5" s="3"/>
      <c r="M5" s="3"/>
      <c r="N5" s="3"/>
      <c r="O5" s="3"/>
      <c r="P5" s="3"/>
      <c r="Q5" s="3"/>
    </row>
    <row r="6" spans="3:17" ht="18.75" thickBot="1" x14ac:dyDescent="0.3"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3:17" ht="18" x14ac:dyDescent="0.2">
      <c r="D7" s="97" t="s">
        <v>2</v>
      </c>
      <c r="E7" s="100" t="s">
        <v>3</v>
      </c>
      <c r="F7" s="103" t="s">
        <v>2</v>
      </c>
      <c r="G7" s="106" t="s">
        <v>4</v>
      </c>
      <c r="H7" s="95" t="s">
        <v>5</v>
      </c>
      <c r="I7" s="95"/>
      <c r="J7" s="95"/>
      <c r="K7" s="95"/>
      <c r="L7" s="95"/>
      <c r="M7" s="95" t="s">
        <v>5</v>
      </c>
      <c r="N7" s="95"/>
      <c r="O7" s="95"/>
      <c r="P7" s="95"/>
      <c r="Q7" s="95"/>
    </row>
    <row r="8" spans="3:17" ht="18" x14ac:dyDescent="0.2">
      <c r="D8" s="98"/>
      <c r="E8" s="101"/>
      <c r="F8" s="104"/>
      <c r="G8" s="107"/>
      <c r="H8" s="96" t="s">
        <v>6</v>
      </c>
      <c r="I8" s="96"/>
      <c r="J8" s="96"/>
      <c r="K8" s="96"/>
      <c r="L8" s="96"/>
      <c r="M8" s="96" t="s">
        <v>7</v>
      </c>
      <c r="N8" s="96"/>
      <c r="O8" s="96"/>
      <c r="P8" s="96"/>
      <c r="Q8" s="96"/>
    </row>
    <row r="9" spans="3:17" ht="18.75" thickBot="1" x14ac:dyDescent="0.25">
      <c r="D9" s="99"/>
      <c r="E9" s="102"/>
      <c r="F9" s="105"/>
      <c r="G9" s="108"/>
      <c r="H9" s="5" t="s">
        <v>8</v>
      </c>
      <c r="I9" s="6" t="s">
        <v>9</v>
      </c>
      <c r="J9" s="6" t="s">
        <v>10</v>
      </c>
      <c r="K9" s="6" t="s">
        <v>11</v>
      </c>
      <c r="L9" s="7" t="s">
        <v>12</v>
      </c>
      <c r="M9" s="5" t="s">
        <v>8</v>
      </c>
      <c r="N9" s="6" t="s">
        <v>9</v>
      </c>
      <c r="O9" s="6" t="s">
        <v>10</v>
      </c>
      <c r="P9" s="6" t="s">
        <v>11</v>
      </c>
      <c r="Q9" s="7" t="s">
        <v>12</v>
      </c>
    </row>
    <row r="10" spans="3:17" ht="18.75" thickBot="1" x14ac:dyDescent="0.3"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3:17" s="1" customFormat="1" ht="20.100000000000001" customHeight="1" x14ac:dyDescent="0.2">
      <c r="C11" s="33"/>
      <c r="D11" s="8">
        <v>2</v>
      </c>
      <c r="E11" s="9" t="s">
        <v>20</v>
      </c>
      <c r="F11" s="34" t="s">
        <v>21</v>
      </c>
      <c r="G11" s="9" t="s">
        <v>22</v>
      </c>
      <c r="H11" s="10">
        <v>193.00776784526946</v>
      </c>
      <c r="I11" s="11"/>
      <c r="J11" s="11"/>
      <c r="K11" s="11">
        <v>193.00776784526946</v>
      </c>
      <c r="L11" s="12"/>
      <c r="M11" s="10">
        <v>33.549307936642599</v>
      </c>
      <c r="N11" s="11"/>
      <c r="O11" s="11"/>
      <c r="P11" s="11">
        <v>33.549307936642599</v>
      </c>
      <c r="Q11" s="12"/>
    </row>
    <row r="12" spans="3:17" s="1" customFormat="1" ht="20.100000000000001" customHeight="1" outlineLevel="1" x14ac:dyDescent="0.2">
      <c r="C12" s="33"/>
      <c r="D12" s="13"/>
      <c r="E12" s="14" t="s">
        <v>20</v>
      </c>
      <c r="F12" s="35" t="s">
        <v>23</v>
      </c>
      <c r="G12" s="14" t="s">
        <v>24</v>
      </c>
      <c r="H12" s="17">
        <v>117.464457</v>
      </c>
      <c r="I12" s="18">
        <v>0</v>
      </c>
      <c r="J12" s="18">
        <v>0</v>
      </c>
      <c r="K12" s="18">
        <v>0</v>
      </c>
      <c r="L12" s="19">
        <v>117.464457</v>
      </c>
      <c r="M12" s="17">
        <v>20.008181860106472</v>
      </c>
      <c r="N12" s="18">
        <v>0</v>
      </c>
      <c r="O12" s="18">
        <v>0</v>
      </c>
      <c r="P12" s="18">
        <v>0</v>
      </c>
      <c r="Q12" s="19">
        <v>20.008181860106472</v>
      </c>
    </row>
    <row r="13" spans="3:17" s="1" customFormat="1" ht="20.100000000000001" customHeight="1" outlineLevel="2" x14ac:dyDescent="0.2">
      <c r="C13" s="33"/>
      <c r="D13" s="16"/>
      <c r="E13" s="14" t="s">
        <v>20</v>
      </c>
      <c r="F13" s="35"/>
      <c r="G13" s="14" t="s">
        <v>9</v>
      </c>
      <c r="H13" s="17">
        <v>0</v>
      </c>
      <c r="I13" s="18"/>
      <c r="J13" s="18"/>
      <c r="K13" s="18"/>
      <c r="L13" s="19"/>
      <c r="M13" s="17">
        <v>0</v>
      </c>
      <c r="N13" s="18"/>
      <c r="O13" s="18"/>
      <c r="P13" s="18"/>
      <c r="Q13" s="19"/>
    </row>
    <row r="14" spans="3:17" s="1" customFormat="1" ht="20.100000000000001" customHeight="1" outlineLevel="2" x14ac:dyDescent="0.2">
      <c r="C14" s="33"/>
      <c r="D14" s="16"/>
      <c r="E14" s="14" t="s">
        <v>20</v>
      </c>
      <c r="F14" s="35"/>
      <c r="G14" s="14" t="s">
        <v>10</v>
      </c>
      <c r="H14" s="17">
        <v>0</v>
      </c>
      <c r="I14" s="18"/>
      <c r="J14" s="18"/>
      <c r="K14" s="18"/>
      <c r="L14" s="19"/>
      <c r="M14" s="17">
        <v>0</v>
      </c>
      <c r="N14" s="18"/>
      <c r="O14" s="18"/>
      <c r="P14" s="18"/>
      <c r="Q14" s="19"/>
    </row>
    <row r="15" spans="3:17" s="1" customFormat="1" ht="20.100000000000001" customHeight="1" outlineLevel="2" x14ac:dyDescent="0.2">
      <c r="C15" s="33"/>
      <c r="D15" s="13" t="s">
        <v>25</v>
      </c>
      <c r="E15" s="14" t="s">
        <v>20</v>
      </c>
      <c r="F15" s="35"/>
      <c r="G15" s="14" t="s">
        <v>11</v>
      </c>
      <c r="H15" s="17">
        <v>117.464457</v>
      </c>
      <c r="I15" s="18"/>
      <c r="J15" s="18"/>
      <c r="K15" s="18"/>
      <c r="L15" s="19">
        <v>117.464457</v>
      </c>
      <c r="M15" s="17">
        <v>20.008181860106472</v>
      </c>
      <c r="N15" s="18"/>
      <c r="O15" s="18"/>
      <c r="P15" s="18"/>
      <c r="Q15" s="19">
        <v>20.008181860106472</v>
      </c>
    </row>
    <row r="16" spans="3:17" s="1" customFormat="1" ht="20.100000000000001" customHeight="1" outlineLevel="1" x14ac:dyDescent="0.2">
      <c r="C16" s="33"/>
      <c r="D16" s="13" t="s">
        <v>25</v>
      </c>
      <c r="E16" s="14" t="s">
        <v>20</v>
      </c>
      <c r="F16" s="35" t="s">
        <v>26</v>
      </c>
      <c r="G16" s="14" t="s">
        <v>27</v>
      </c>
      <c r="H16" s="17">
        <v>193.00776784526946</v>
      </c>
      <c r="I16" s="18"/>
      <c r="J16" s="18"/>
      <c r="K16" s="18">
        <v>193.00776784526946</v>
      </c>
      <c r="L16" s="19"/>
      <c r="M16" s="17">
        <v>33.549307936642599</v>
      </c>
      <c r="N16" s="18"/>
      <c r="O16" s="18"/>
      <c r="P16" s="18">
        <v>33.549307936642599</v>
      </c>
      <c r="Q16" s="19"/>
    </row>
    <row r="17" spans="3:17" s="1" customFormat="1" ht="20.100000000000001" customHeight="1" outlineLevel="2" x14ac:dyDescent="0.2">
      <c r="C17" s="33"/>
      <c r="D17" s="13" t="s">
        <v>25</v>
      </c>
      <c r="E17" s="14" t="s">
        <v>20</v>
      </c>
      <c r="F17" s="35"/>
      <c r="G17" s="14" t="s">
        <v>28</v>
      </c>
      <c r="H17" s="17">
        <v>182.56767484526947</v>
      </c>
      <c r="I17" s="18"/>
      <c r="J17" s="18"/>
      <c r="K17" s="18">
        <v>182.56767484526947</v>
      </c>
      <c r="L17" s="19"/>
      <c r="M17" s="17">
        <v>31.715736391145292</v>
      </c>
      <c r="N17" s="18"/>
      <c r="O17" s="18"/>
      <c r="P17" s="18">
        <v>31.715736391145292</v>
      </c>
      <c r="Q17" s="19"/>
    </row>
    <row r="18" spans="3:17" s="1" customFormat="1" ht="20.100000000000001" customHeight="1" outlineLevel="2" x14ac:dyDescent="0.2">
      <c r="C18" s="33"/>
      <c r="D18" s="13"/>
      <c r="E18" s="14" t="s">
        <v>20</v>
      </c>
      <c r="F18" s="35"/>
      <c r="G18" s="14" t="s">
        <v>29</v>
      </c>
      <c r="H18" s="17">
        <v>0.16200000000000001</v>
      </c>
      <c r="I18" s="18"/>
      <c r="J18" s="18"/>
      <c r="K18" s="18">
        <v>0.16200000000000001</v>
      </c>
      <c r="L18" s="19"/>
      <c r="M18" s="17">
        <v>2.8451718808497568E-2</v>
      </c>
      <c r="N18" s="18"/>
      <c r="O18" s="18"/>
      <c r="P18" s="18">
        <v>2.8451718808497568E-2</v>
      </c>
      <c r="Q18" s="19"/>
    </row>
    <row r="19" spans="3:17" s="1" customFormat="1" ht="20.100000000000001" customHeight="1" outlineLevel="2" x14ac:dyDescent="0.2">
      <c r="C19" s="33"/>
      <c r="D19" s="13" t="s">
        <v>25</v>
      </c>
      <c r="E19" s="14" t="s">
        <v>20</v>
      </c>
      <c r="F19" s="35"/>
      <c r="G19" s="14" t="s">
        <v>30</v>
      </c>
      <c r="H19" s="17">
        <v>2.181</v>
      </c>
      <c r="I19" s="18"/>
      <c r="J19" s="18"/>
      <c r="K19" s="18">
        <v>2.181</v>
      </c>
      <c r="L19" s="19"/>
      <c r="M19" s="17">
        <v>0.38304443655143944</v>
      </c>
      <c r="N19" s="18"/>
      <c r="O19" s="18"/>
      <c r="P19" s="18">
        <v>0.38304443655143944</v>
      </c>
      <c r="Q19" s="19"/>
    </row>
    <row r="20" spans="3:17" s="1" customFormat="1" ht="20.100000000000001" customHeight="1" outlineLevel="2" x14ac:dyDescent="0.2">
      <c r="C20" s="33"/>
      <c r="D20" s="13"/>
      <c r="E20" s="14" t="s">
        <v>20</v>
      </c>
      <c r="F20" s="35"/>
      <c r="G20" s="14" t="s">
        <v>31</v>
      </c>
      <c r="H20" s="17">
        <v>7.6360000000000001</v>
      </c>
      <c r="I20" s="18"/>
      <c r="J20" s="18"/>
      <c r="K20" s="18">
        <v>7.6360000000000001</v>
      </c>
      <c r="L20" s="19"/>
      <c r="M20" s="17">
        <v>1.3410945976647373</v>
      </c>
      <c r="N20" s="18"/>
      <c r="O20" s="18"/>
      <c r="P20" s="18">
        <v>1.3410945976647373</v>
      </c>
      <c r="Q20" s="19"/>
    </row>
    <row r="21" spans="3:17" s="1" customFormat="1" ht="20.100000000000001" customHeight="1" outlineLevel="2" x14ac:dyDescent="0.2">
      <c r="C21" s="33"/>
      <c r="D21" s="13" t="s">
        <v>25</v>
      </c>
      <c r="E21" s="14" t="s">
        <v>20</v>
      </c>
      <c r="F21" s="35"/>
      <c r="G21" s="14" t="s">
        <v>32</v>
      </c>
      <c r="H21" s="17">
        <v>0.46109300000000003</v>
      </c>
      <c r="I21" s="18"/>
      <c r="J21" s="18"/>
      <c r="K21" s="18">
        <v>0.46109300000000003</v>
      </c>
      <c r="L21" s="19"/>
      <c r="M21" s="17">
        <v>8.0980792472633137E-2</v>
      </c>
      <c r="N21" s="18"/>
      <c r="O21" s="18"/>
      <c r="P21" s="18">
        <v>8.0980792472633137E-2</v>
      </c>
      <c r="Q21" s="19"/>
    </row>
    <row r="22" spans="3:17" s="1" customFormat="1" ht="20.100000000000001" customHeight="1" outlineLevel="1" x14ac:dyDescent="0.2">
      <c r="C22" s="33"/>
      <c r="D22" s="13" t="s">
        <v>25</v>
      </c>
      <c r="E22" s="14" t="s">
        <v>20</v>
      </c>
      <c r="F22" s="35" t="s">
        <v>33</v>
      </c>
      <c r="G22" s="14" t="s">
        <v>34</v>
      </c>
      <c r="H22" s="17">
        <v>35.983800000000002</v>
      </c>
      <c r="I22" s="18"/>
      <c r="J22" s="18"/>
      <c r="K22" s="18">
        <v>4.2093429999999996</v>
      </c>
      <c r="L22" s="19">
        <v>31.774457000000002</v>
      </c>
      <c r="M22" s="17">
        <v>4.7905123850438294</v>
      </c>
      <c r="N22" s="18"/>
      <c r="O22" s="18"/>
      <c r="P22" s="18">
        <v>0.56042394495373904</v>
      </c>
      <c r="Q22" s="19">
        <v>4.23008844009009</v>
      </c>
    </row>
    <row r="23" spans="3:17" s="1" customFormat="1" ht="20.100000000000001" customHeight="1" outlineLevel="1" x14ac:dyDescent="0.2">
      <c r="C23" s="33"/>
      <c r="D23" s="13" t="s">
        <v>25</v>
      </c>
      <c r="E23" s="14" t="s">
        <v>20</v>
      </c>
      <c r="F23" s="35" t="s">
        <v>35</v>
      </c>
      <c r="G23" s="14" t="s">
        <v>36</v>
      </c>
      <c r="H23" s="17">
        <v>21.420320169377842</v>
      </c>
      <c r="I23" s="18"/>
      <c r="J23" s="18"/>
      <c r="K23" s="18"/>
      <c r="L23" s="19">
        <v>21.420320169377842</v>
      </c>
      <c r="M23" s="17">
        <v>4.0687760809638922</v>
      </c>
      <c r="N23" s="18"/>
      <c r="O23" s="18"/>
      <c r="P23" s="18"/>
      <c r="Q23" s="19">
        <v>4.0687760809638922</v>
      </c>
    </row>
    <row r="24" spans="3:17" s="1" customFormat="1" ht="20.100000000000001" customHeight="1" outlineLevel="1" x14ac:dyDescent="0.2">
      <c r="C24" s="33"/>
      <c r="D24" s="13" t="s">
        <v>25</v>
      </c>
      <c r="E24" s="14" t="s">
        <v>20</v>
      </c>
      <c r="F24" s="35" t="s">
        <v>37</v>
      </c>
      <c r="G24" s="14" t="s">
        <v>38</v>
      </c>
      <c r="H24" s="17">
        <v>29.779679830622161</v>
      </c>
      <c r="I24" s="18"/>
      <c r="J24" s="18"/>
      <c r="K24" s="18"/>
      <c r="L24" s="19">
        <v>29.779679830622161</v>
      </c>
      <c r="M24" s="17">
        <v>5.6566310884006556</v>
      </c>
      <c r="N24" s="18"/>
      <c r="O24" s="18"/>
      <c r="P24" s="18"/>
      <c r="Q24" s="19">
        <v>5.6566310884006556</v>
      </c>
    </row>
    <row r="25" spans="3:17" s="1" customFormat="1" ht="20.100000000000001" customHeight="1" outlineLevel="1" x14ac:dyDescent="0.2">
      <c r="C25" s="33"/>
      <c r="D25" s="13" t="s">
        <v>25</v>
      </c>
      <c r="E25" s="14" t="s">
        <v>20</v>
      </c>
      <c r="F25" s="35" t="s">
        <v>39</v>
      </c>
      <c r="G25" s="14" t="s">
        <v>40</v>
      </c>
      <c r="H25" s="17">
        <v>102.8</v>
      </c>
      <c r="I25" s="18"/>
      <c r="J25" s="18"/>
      <c r="K25" s="18">
        <v>68.31</v>
      </c>
      <c r="L25" s="19">
        <v>34.49</v>
      </c>
      <c r="M25" s="17">
        <v>18.483114409811005</v>
      </c>
      <c r="N25" s="18"/>
      <c r="O25" s="18"/>
      <c r="P25" s="18">
        <v>12.430428159159172</v>
      </c>
      <c r="Q25" s="19">
        <v>6.052686250651834</v>
      </c>
    </row>
    <row r="26" spans="3:17" s="1" customFormat="1" ht="20.100000000000001" customHeight="1" outlineLevel="1" x14ac:dyDescent="0.2">
      <c r="C26" s="33"/>
      <c r="D26" s="13" t="s">
        <v>25</v>
      </c>
      <c r="E26" s="14" t="s">
        <v>20</v>
      </c>
      <c r="F26" s="35" t="s">
        <v>41</v>
      </c>
      <c r="G26" s="14" t="s">
        <v>42</v>
      </c>
      <c r="H26" s="17">
        <v>154</v>
      </c>
      <c r="I26" s="18">
        <v>0</v>
      </c>
      <c r="J26" s="18">
        <v>0</v>
      </c>
      <c r="K26" s="18">
        <v>68.31</v>
      </c>
      <c r="L26" s="19">
        <v>85.69</v>
      </c>
      <c r="M26" s="17">
        <v>28.208521579175553</v>
      </c>
      <c r="N26" s="18">
        <v>0</v>
      </c>
      <c r="O26" s="18">
        <v>0</v>
      </c>
      <c r="P26" s="18">
        <v>12.430428159159172</v>
      </c>
      <c r="Q26" s="19">
        <v>15.778093420016383</v>
      </c>
    </row>
    <row r="27" spans="3:17" s="1" customFormat="1" ht="20.100000000000001" customHeight="1" outlineLevel="1" x14ac:dyDescent="0.2">
      <c r="C27" s="33"/>
      <c r="D27" s="13" t="s">
        <v>25</v>
      </c>
      <c r="E27" s="14" t="s">
        <v>20</v>
      </c>
      <c r="F27" s="35" t="s">
        <v>43</v>
      </c>
      <c r="G27" s="14" t="s">
        <v>44</v>
      </c>
      <c r="H27" s="17">
        <v>3.0239678452694791</v>
      </c>
      <c r="I27" s="18"/>
      <c r="J27" s="18"/>
      <c r="K27" s="18">
        <v>3.0239678452694791</v>
      </c>
      <c r="L27" s="19"/>
      <c r="M27" s="17">
        <v>0.55027397242321219</v>
      </c>
      <c r="N27" s="18"/>
      <c r="O27" s="18"/>
      <c r="P27" s="18">
        <v>0.55027397242321219</v>
      </c>
      <c r="Q27" s="19"/>
    </row>
    <row r="28" spans="3:17" s="1" customFormat="1" ht="20.100000000000001" customHeight="1" outlineLevel="2" x14ac:dyDescent="0.2">
      <c r="C28" s="33"/>
      <c r="D28" s="13" t="s">
        <v>25</v>
      </c>
      <c r="E28" s="14" t="s">
        <v>20</v>
      </c>
      <c r="F28" s="35"/>
      <c r="G28" s="36" t="s">
        <v>28</v>
      </c>
      <c r="H28" s="17">
        <v>0.27100000000000002</v>
      </c>
      <c r="I28" s="18"/>
      <c r="J28" s="18"/>
      <c r="K28" s="18">
        <v>0.27100000000000002</v>
      </c>
      <c r="L28" s="19"/>
      <c r="M28" s="17">
        <v>4.9314097952454047E-2</v>
      </c>
      <c r="N28" s="18"/>
      <c r="O28" s="18"/>
      <c r="P28" s="18">
        <v>4.9314097952454047E-2</v>
      </c>
      <c r="Q28" s="19"/>
    </row>
    <row r="29" spans="3:17" s="1" customFormat="1" ht="20.100000000000001" customHeight="1" outlineLevel="2" x14ac:dyDescent="0.2">
      <c r="C29" s="33"/>
      <c r="D29" s="13" t="s">
        <v>25</v>
      </c>
      <c r="E29" s="14" t="s">
        <v>20</v>
      </c>
      <c r="F29" s="35"/>
      <c r="G29" s="36" t="s">
        <v>45</v>
      </c>
      <c r="H29" s="17">
        <v>0.23596784526947931</v>
      </c>
      <c r="I29" s="18"/>
      <c r="J29" s="18"/>
      <c r="K29" s="18">
        <v>0.23596784526947931</v>
      </c>
      <c r="L29" s="19"/>
      <c r="M29" s="17">
        <v>4.2939267288740306E-2</v>
      </c>
      <c r="N29" s="18"/>
      <c r="O29" s="18"/>
      <c r="P29" s="18">
        <v>4.2939267288740306E-2</v>
      </c>
      <c r="Q29" s="19"/>
    </row>
    <row r="30" spans="3:17" s="1" customFormat="1" ht="20.100000000000001" customHeight="1" outlineLevel="2" x14ac:dyDescent="0.2">
      <c r="C30" s="33"/>
      <c r="D30" s="13" t="s">
        <v>25</v>
      </c>
      <c r="E30" s="14" t="s">
        <v>20</v>
      </c>
      <c r="F30" s="35"/>
      <c r="G30" s="36" t="s">
        <v>30</v>
      </c>
      <c r="H30" s="17">
        <v>1.6759999999999999</v>
      </c>
      <c r="I30" s="18"/>
      <c r="J30" s="18"/>
      <c r="K30" s="18">
        <v>1.6759999999999999</v>
      </c>
      <c r="L30" s="19"/>
      <c r="M30" s="17">
        <v>0.30498312977237263</v>
      </c>
      <c r="N30" s="18"/>
      <c r="O30" s="18"/>
      <c r="P30" s="18">
        <v>0.30498312977237263</v>
      </c>
      <c r="Q30" s="19"/>
    </row>
    <row r="31" spans="3:17" s="1" customFormat="1" ht="20.100000000000001" customHeight="1" outlineLevel="2" x14ac:dyDescent="0.2">
      <c r="C31" s="33"/>
      <c r="D31" s="37"/>
      <c r="E31" s="14" t="s">
        <v>20</v>
      </c>
      <c r="F31" s="35"/>
      <c r="G31" s="38" t="s">
        <v>46</v>
      </c>
      <c r="H31" s="17">
        <v>0.84099999999999997</v>
      </c>
      <c r="I31" s="18"/>
      <c r="J31" s="18"/>
      <c r="K31" s="15">
        <v>0.84099999999999997</v>
      </c>
      <c r="L31" s="19"/>
      <c r="M31" s="17">
        <v>0.15303747740964521</v>
      </c>
      <c r="N31" s="18"/>
      <c r="O31" s="18"/>
      <c r="P31" s="15">
        <v>0.15303747740964521</v>
      </c>
      <c r="Q31" s="19"/>
    </row>
    <row r="32" spans="3:17" s="1" customFormat="1" ht="20.100000000000001" customHeight="1" outlineLevel="1" thickBot="1" x14ac:dyDescent="0.25">
      <c r="C32" s="33"/>
      <c r="D32" s="20"/>
      <c r="E32" s="21" t="s">
        <v>20</v>
      </c>
      <c r="F32" s="39" t="s">
        <v>47</v>
      </c>
      <c r="G32" s="21" t="s">
        <v>48</v>
      </c>
      <c r="H32" s="22"/>
      <c r="I32" s="23"/>
      <c r="J32" s="23"/>
      <c r="K32" s="23"/>
      <c r="L32" s="24"/>
      <c r="M32" s="22"/>
      <c r="N32" s="23"/>
      <c r="O32" s="23"/>
      <c r="P32" s="23"/>
      <c r="Q32" s="24"/>
    </row>
    <row r="33" spans="3:17" s="1" customFormat="1" ht="13.5" customHeight="1" outlineLevel="1" x14ac:dyDescent="0.25">
      <c r="C33" s="33"/>
      <c r="D33" s="25"/>
      <c r="E33" s="26"/>
      <c r="F33" s="27"/>
      <c r="G33" s="28"/>
      <c r="H33" s="29"/>
      <c r="I33" s="29"/>
      <c r="J33" s="29"/>
      <c r="K33" s="29"/>
      <c r="L33" s="29"/>
      <c r="M33" s="29"/>
      <c r="N33" s="29"/>
      <c r="O33" s="29"/>
      <c r="P33" s="29"/>
      <c r="Q33" s="29"/>
    </row>
    <row r="34" spans="3:17" s="1" customFormat="1" ht="18" x14ac:dyDescent="0.25">
      <c r="C34" s="40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3:17" s="1" customFormat="1" ht="18" x14ac:dyDescent="0.25">
      <c r="C35" s="40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3:17" s="1" customFormat="1" ht="18" x14ac:dyDescent="0.25">
      <c r="C36" s="40"/>
      <c r="G36" s="3" t="s">
        <v>13</v>
      </c>
      <c r="H36" s="3"/>
      <c r="I36" s="3"/>
      <c r="J36" s="3"/>
      <c r="K36" s="3"/>
      <c r="L36" s="3"/>
      <c r="M36" s="30"/>
      <c r="N36" s="30"/>
      <c r="O36" s="30"/>
      <c r="P36" s="31" t="s">
        <v>14</v>
      </c>
      <c r="Q36" s="3"/>
    </row>
    <row r="37" spans="3:17" s="1" customFormat="1" ht="18" x14ac:dyDescent="0.25">
      <c r="C37" s="40"/>
      <c r="G37" s="3"/>
      <c r="H37" s="3"/>
      <c r="I37" s="3"/>
      <c r="J37" s="3"/>
      <c r="K37" s="3"/>
      <c r="L37" s="3"/>
      <c r="M37" s="3"/>
      <c r="N37" s="32" t="s">
        <v>15</v>
      </c>
      <c r="O37" s="3"/>
      <c r="P37" s="3"/>
      <c r="Q37" s="3"/>
    </row>
    <row r="38" spans="3:17" s="1" customFormat="1" ht="18" x14ac:dyDescent="0.25">
      <c r="C38" s="40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3:17" s="1" customFormat="1" ht="18" x14ac:dyDescent="0.25">
      <c r="C39" s="40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3:17" s="1" customFormat="1" ht="18" x14ac:dyDescent="0.25">
      <c r="C40" s="40"/>
      <c r="G40" s="3" t="s">
        <v>16</v>
      </c>
      <c r="H40" s="3"/>
      <c r="I40" s="3"/>
      <c r="J40" s="3"/>
      <c r="K40" s="3"/>
      <c r="L40" s="3"/>
      <c r="M40" s="30"/>
      <c r="N40" s="30"/>
      <c r="O40" s="30"/>
      <c r="P40" s="31" t="s">
        <v>17</v>
      </c>
      <c r="Q40" s="3"/>
    </row>
    <row r="41" spans="3:17" s="1" customFormat="1" ht="18" x14ac:dyDescent="0.25">
      <c r="C41" s="40"/>
      <c r="G41" s="3" t="s">
        <v>18</v>
      </c>
      <c r="H41" s="3"/>
      <c r="I41" s="3"/>
      <c r="J41" s="3"/>
      <c r="K41" s="3"/>
      <c r="L41" s="3"/>
      <c r="M41" s="3"/>
      <c r="N41" s="32" t="s">
        <v>15</v>
      </c>
      <c r="O41" s="3"/>
      <c r="P41" s="3"/>
      <c r="Q41" s="3"/>
    </row>
  </sheetData>
  <mergeCells count="8">
    <mergeCell ref="M7:Q7"/>
    <mergeCell ref="H8:L8"/>
    <mergeCell ref="M8:Q8"/>
    <mergeCell ref="D7:D9"/>
    <mergeCell ref="E7:E9"/>
    <mergeCell ref="F7:F9"/>
    <mergeCell ref="G7:G9"/>
    <mergeCell ref="H7:L7"/>
  </mergeCells>
  <phoneticPr fontId="9" type="noConversion"/>
  <conditionalFormatting sqref="Q32 H32:I32 L32:N32 H12:Q31 H33:Q33">
    <cfRule type="cellIs" dxfId="18" priority="1" stopIfTrue="1" operator="equal">
      <formula>0</formula>
    </cfRule>
  </conditionalFormatting>
  <conditionalFormatting sqref="H11:Q11">
    <cfRule type="cellIs" dxfId="17" priority="2" stopIfTrue="1" operator="equal">
      <formula>0</formula>
    </cfRule>
  </conditionalFormatting>
  <conditionalFormatting sqref="R12:R33">
    <cfRule type="cellIs" dxfId="16" priority="3" stopIfTrue="1" operator="equal">
      <formula>"ok!"</formula>
    </cfRule>
    <cfRule type="cellIs" dxfId="15" priority="4" stopIfTrue="1" operator="equal">
      <formula>"упс..."</formula>
    </cfRule>
  </conditionalFormatting>
  <pageMargins left="0.39370078740157483" right="0.39370078740157483" top="0.39370078740157483" bottom="0.39370078740157483" header="0.27559055118110237" footer="0.27559055118110237"/>
  <pageSetup paperSize="9" scale="68" orientation="landscape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view="pageBreakPreview" zoomScale="70" zoomScaleNormal="70" zoomScaleSheetLayoutView="70" workbookViewId="0">
      <selection activeCell="W47" sqref="W47"/>
    </sheetView>
  </sheetViews>
  <sheetFormatPr defaultRowHeight="15" outlineLevelRow="2" x14ac:dyDescent="0.2"/>
  <cols>
    <col min="3" max="3" width="9.140625" customWidth="1"/>
    <col min="4" max="4" width="7.140625" style="1" customWidth="1"/>
    <col min="5" max="5" width="62.140625" style="1" customWidth="1"/>
    <col min="6" max="6" width="15.42578125" style="1" customWidth="1"/>
    <col min="7" max="7" width="18.42578125" style="1" customWidth="1"/>
    <col min="8" max="9" width="13.140625" style="1" customWidth="1"/>
    <col min="10" max="10" width="14.42578125" style="1" customWidth="1"/>
    <col min="11" max="11" width="15.42578125" style="1" customWidth="1"/>
    <col min="12" max="12" width="14" style="1" customWidth="1"/>
    <col min="13" max="14" width="13.140625" style="1" customWidth="1"/>
    <col min="15" max="15" width="14.42578125" style="1" customWidth="1"/>
  </cols>
  <sheetData>
    <row r="1" spans="3:15" ht="18" x14ac:dyDescent="0.25">
      <c r="E1" s="2" t="s">
        <v>70</v>
      </c>
      <c r="F1" s="3"/>
      <c r="G1" s="3"/>
      <c r="H1" s="3"/>
      <c r="I1" s="3"/>
      <c r="J1" s="3"/>
      <c r="K1" s="3"/>
      <c r="L1" s="3"/>
      <c r="M1" s="109" t="s">
        <v>67</v>
      </c>
      <c r="N1" s="109"/>
      <c r="O1" s="109"/>
    </row>
    <row r="2" spans="3:15" ht="18" x14ac:dyDescent="0.25">
      <c r="E2" s="2" t="s">
        <v>1</v>
      </c>
      <c r="F2" s="3"/>
      <c r="G2" s="3"/>
      <c r="H2" s="3"/>
      <c r="I2" s="3"/>
      <c r="J2" s="3"/>
      <c r="K2" s="3"/>
      <c r="L2" s="3"/>
      <c r="M2" s="109"/>
      <c r="N2" s="109"/>
      <c r="O2" s="109"/>
    </row>
    <row r="3" spans="3:15" ht="18" x14ac:dyDescent="0.25">
      <c r="E3" s="50" t="s">
        <v>56</v>
      </c>
      <c r="F3" s="3"/>
      <c r="G3" s="3"/>
      <c r="H3" s="3"/>
      <c r="I3" s="3"/>
      <c r="J3" s="3"/>
      <c r="K3" s="3"/>
      <c r="L3" s="3"/>
      <c r="M3" s="3"/>
      <c r="N3" s="3"/>
      <c r="O3" s="3"/>
    </row>
    <row r="4" spans="3:15" ht="18.75" thickBot="1" x14ac:dyDescent="0.3"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3:15" ht="18" customHeight="1" x14ac:dyDescent="0.2">
      <c r="D5" s="103" t="s">
        <v>2</v>
      </c>
      <c r="E5" s="106" t="s">
        <v>4</v>
      </c>
      <c r="F5" s="95" t="s">
        <v>69</v>
      </c>
      <c r="G5" s="95"/>
      <c r="H5" s="95"/>
      <c r="I5" s="95"/>
      <c r="J5" s="110"/>
      <c r="K5" s="95" t="s">
        <v>69</v>
      </c>
      <c r="L5" s="95"/>
      <c r="M5" s="95"/>
      <c r="N5" s="95"/>
      <c r="O5" s="95"/>
    </row>
    <row r="6" spans="3:15" ht="18" x14ac:dyDescent="0.2">
      <c r="D6" s="104"/>
      <c r="E6" s="107"/>
      <c r="F6" s="96" t="s">
        <v>6</v>
      </c>
      <c r="G6" s="96"/>
      <c r="H6" s="96"/>
      <c r="I6" s="96"/>
      <c r="J6" s="111"/>
      <c r="K6" s="96" t="s">
        <v>19</v>
      </c>
      <c r="L6" s="96"/>
      <c r="M6" s="96"/>
      <c r="N6" s="96"/>
      <c r="O6" s="96"/>
    </row>
    <row r="7" spans="3:15" ht="18.75" thickBot="1" x14ac:dyDescent="0.25">
      <c r="D7" s="105"/>
      <c r="E7" s="108"/>
      <c r="F7" s="5" t="s">
        <v>8</v>
      </c>
      <c r="G7" s="6" t="s">
        <v>9</v>
      </c>
      <c r="H7" s="6" t="s">
        <v>10</v>
      </c>
      <c r="I7" s="6" t="s">
        <v>11</v>
      </c>
      <c r="J7" s="54" t="s">
        <v>12</v>
      </c>
      <c r="K7" s="5" t="s">
        <v>8</v>
      </c>
      <c r="L7" s="6" t="s">
        <v>9</v>
      </c>
      <c r="M7" s="6" t="s">
        <v>10</v>
      </c>
      <c r="N7" s="6" t="s">
        <v>11</v>
      </c>
      <c r="O7" s="7" t="s">
        <v>12</v>
      </c>
    </row>
    <row r="8" spans="3:15" ht="18.75" thickBot="1" x14ac:dyDescent="0.3">
      <c r="D8" s="42"/>
      <c r="E8" s="43"/>
      <c r="F8" s="43"/>
      <c r="G8" s="43"/>
      <c r="H8" s="43"/>
      <c r="I8" s="43"/>
      <c r="J8" s="43"/>
      <c r="K8" s="55"/>
      <c r="L8" s="43"/>
      <c r="M8" s="43"/>
      <c r="N8" s="43"/>
      <c r="O8" s="44"/>
    </row>
    <row r="9" spans="3:15" s="1" customFormat="1" ht="20.100000000000001" customHeight="1" x14ac:dyDescent="0.2">
      <c r="C9" s="33"/>
      <c r="D9" s="45" t="s">
        <v>21</v>
      </c>
      <c r="E9" s="46" t="s">
        <v>22</v>
      </c>
      <c r="F9" s="81">
        <f>F20+F28+F29</f>
        <v>85.109970000000004</v>
      </c>
      <c r="G9" s="82">
        <f>G14</f>
        <v>48.839247999999998</v>
      </c>
      <c r="H9" s="82">
        <f>H14</f>
        <v>0.39978799999999998</v>
      </c>
      <c r="I9" s="82">
        <f>I14</f>
        <v>35.194155000000002</v>
      </c>
      <c r="J9" s="82"/>
      <c r="K9" s="84">
        <f>K20+K28+K29</f>
        <v>19.402211234431515</v>
      </c>
      <c r="L9" s="85">
        <f>L14</f>
        <v>11.138862506231202</v>
      </c>
      <c r="M9" s="85">
        <f t="shared" ref="M9:O9" si="0">M14</f>
        <v>9.1275799086757994E-2</v>
      </c>
      <c r="N9" s="85">
        <f t="shared" si="0"/>
        <v>8.1723574872801059</v>
      </c>
      <c r="O9" s="85">
        <f t="shared" si="0"/>
        <v>0</v>
      </c>
    </row>
    <row r="10" spans="3:15" s="1" customFormat="1" ht="20.100000000000001" customHeight="1" outlineLevel="1" x14ac:dyDescent="0.25">
      <c r="C10" s="33"/>
      <c r="D10" s="47" t="s">
        <v>23</v>
      </c>
      <c r="E10" s="48" t="s">
        <v>24</v>
      </c>
      <c r="F10" s="74">
        <f t="shared" ref="F10:F30" si="1">SUM(G10:J10)</f>
        <v>67.064521999999997</v>
      </c>
      <c r="G10" s="69">
        <f t="shared" ref="G10" si="2">G13</f>
        <v>0</v>
      </c>
      <c r="H10" s="69">
        <f t="shared" ref="H10:I10" si="3">SUM(H11:H13)</f>
        <v>0</v>
      </c>
      <c r="I10" s="69">
        <f t="shared" si="3"/>
        <v>40.989731999999997</v>
      </c>
      <c r="J10" s="69">
        <f>SUM(J11:J13)</f>
        <v>26.07479</v>
      </c>
      <c r="K10" s="86">
        <f t="shared" ref="K10:K12" si="4">SUM(L10:O10)</f>
        <v>15.291917118874366</v>
      </c>
      <c r="L10" s="87">
        <f>SUM(L11:L13)</f>
        <v>0</v>
      </c>
      <c r="M10" s="87">
        <f>SUM(M11:M13)</f>
        <v>0</v>
      </c>
      <c r="N10" s="88">
        <f>SUM(N11:N13)</f>
        <v>9.3520406575207016</v>
      </c>
      <c r="O10" s="88">
        <f>SUM(O11:O13)</f>
        <v>5.9398764613536645</v>
      </c>
    </row>
    <row r="11" spans="3:15" s="1" customFormat="1" ht="20.100000000000001" customHeight="1" outlineLevel="2" x14ac:dyDescent="0.25">
      <c r="C11" s="33"/>
      <c r="D11" s="47"/>
      <c r="E11" s="48" t="s">
        <v>9</v>
      </c>
      <c r="F11" s="74">
        <f t="shared" si="1"/>
        <v>40.989731999999997</v>
      </c>
      <c r="G11" s="83"/>
      <c r="H11" s="83"/>
      <c r="I11" s="68">
        <v>40.989731999999997</v>
      </c>
      <c r="J11" s="69"/>
      <c r="K11" s="86">
        <f t="shared" si="4"/>
        <v>9.3520406575207016</v>
      </c>
      <c r="L11" s="87">
        <f t="shared" ref="L11:L18" si="5">G11/365/12*1000</f>
        <v>0</v>
      </c>
      <c r="M11" s="87">
        <f t="shared" ref="M11:M18" si="6">H11/365/12*1000</f>
        <v>0</v>
      </c>
      <c r="N11" s="87">
        <v>9.3520406575207016</v>
      </c>
      <c r="O11" s="87">
        <f t="shared" ref="O11:O18" si="7">J11/365/12*1000</f>
        <v>0</v>
      </c>
    </row>
    <row r="12" spans="3:15" s="1" customFormat="1" ht="20.100000000000001" customHeight="1" outlineLevel="2" x14ac:dyDescent="0.25">
      <c r="C12" s="33"/>
      <c r="D12" s="47"/>
      <c r="E12" s="48" t="s">
        <v>10</v>
      </c>
      <c r="F12" s="74">
        <f t="shared" si="1"/>
        <v>0.39232499999999998</v>
      </c>
      <c r="G12" s="83"/>
      <c r="H12" s="83"/>
      <c r="I12" s="68"/>
      <c r="J12" s="69">
        <v>0.39232499999999998</v>
      </c>
      <c r="K12" s="86">
        <f t="shared" si="4"/>
        <v>8.9435529896901914E-2</v>
      </c>
      <c r="L12" s="87">
        <f t="shared" si="5"/>
        <v>0</v>
      </c>
      <c r="M12" s="87">
        <f t="shared" si="6"/>
        <v>0</v>
      </c>
      <c r="N12" s="87">
        <f t="shared" ref="N12:N16" si="8">I12/365/12*1000</f>
        <v>0</v>
      </c>
      <c r="O12" s="87">
        <v>8.9435529896901914E-2</v>
      </c>
    </row>
    <row r="13" spans="3:15" s="1" customFormat="1" ht="20.100000000000001" customHeight="1" outlineLevel="2" x14ac:dyDescent="0.25">
      <c r="C13" s="33"/>
      <c r="D13" s="47"/>
      <c r="E13" s="48" t="s">
        <v>11</v>
      </c>
      <c r="F13" s="74">
        <f>J13</f>
        <v>25.682465000000001</v>
      </c>
      <c r="G13" s="67"/>
      <c r="H13" s="67"/>
      <c r="I13" s="68"/>
      <c r="J13" s="70">
        <v>25.682465000000001</v>
      </c>
      <c r="K13" s="86">
        <f>O13</f>
        <v>5.8504409314567623</v>
      </c>
      <c r="L13" s="87">
        <f t="shared" si="5"/>
        <v>0</v>
      </c>
      <c r="M13" s="87">
        <f t="shared" si="6"/>
        <v>0</v>
      </c>
      <c r="N13" s="87">
        <f t="shared" si="8"/>
        <v>0</v>
      </c>
      <c r="O13" s="87">
        <v>5.8504409314567623</v>
      </c>
    </row>
    <row r="14" spans="3:15" s="1" customFormat="1" ht="20.100000000000001" customHeight="1" outlineLevel="1" x14ac:dyDescent="0.25">
      <c r="C14" s="33"/>
      <c r="D14" s="47" t="s">
        <v>26</v>
      </c>
      <c r="E14" s="48" t="s">
        <v>27</v>
      </c>
      <c r="F14" s="74">
        <f>F29+F28+F20</f>
        <v>85.109970000000004</v>
      </c>
      <c r="G14" s="68">
        <f>SUM(G15:G18)</f>
        <v>48.839247999999998</v>
      </c>
      <c r="H14" s="68">
        <f>SUM(H15:H18)</f>
        <v>0.39978799999999998</v>
      </c>
      <c r="I14" s="68">
        <f>SUM(I15:I18)</f>
        <v>35.194155000000002</v>
      </c>
      <c r="J14" s="80">
        <f>SUM(J15:J18)</f>
        <v>0</v>
      </c>
      <c r="K14" s="86">
        <f>K29+K28+K20</f>
        <v>19.402211234431515</v>
      </c>
      <c r="L14" s="87">
        <f>L15+L16</f>
        <v>11.138862506231202</v>
      </c>
      <c r="M14" s="87">
        <f t="shared" si="6"/>
        <v>9.1275799086757994E-2</v>
      </c>
      <c r="N14" s="87">
        <f>N15+N17+N18+N19</f>
        <v>8.1723574872801059</v>
      </c>
      <c r="O14" s="87">
        <f t="shared" si="7"/>
        <v>0</v>
      </c>
    </row>
    <row r="15" spans="3:15" s="1" customFormat="1" ht="19.5" customHeight="1" outlineLevel="1" x14ac:dyDescent="0.25">
      <c r="C15" s="33"/>
      <c r="D15" s="47"/>
      <c r="E15" s="51" t="s">
        <v>62</v>
      </c>
      <c r="F15" s="74">
        <f>SUM(G15:J15)</f>
        <v>40.909067</v>
      </c>
      <c r="G15" s="67">
        <v>17.774487000000001</v>
      </c>
      <c r="H15" s="67">
        <v>0.39978799999999998</v>
      </c>
      <c r="I15" s="68">
        <v>22.734791999999999</v>
      </c>
      <c r="J15" s="70"/>
      <c r="K15" s="86">
        <f t="shared" ref="K15:K19" si="9">SUM(L15:O15)</f>
        <v>9.3215456042207379</v>
      </c>
      <c r="L15" s="87">
        <v>4.0508625062312031</v>
      </c>
      <c r="M15" s="87">
        <v>9.1143564814814795E-2</v>
      </c>
      <c r="N15" s="87">
        <v>5.1795395331747205</v>
      </c>
      <c r="O15" s="87">
        <f t="shared" si="7"/>
        <v>0</v>
      </c>
    </row>
    <row r="16" spans="3:15" s="1" customFormat="1" ht="19.5" customHeight="1" outlineLevel="1" x14ac:dyDescent="0.25">
      <c r="C16" s="33"/>
      <c r="D16" s="47"/>
      <c r="E16" s="49" t="s">
        <v>53</v>
      </c>
      <c r="F16" s="74">
        <f>SUM(G16:J16)</f>
        <v>31.064761000000001</v>
      </c>
      <c r="G16" s="67">
        <v>31.064761000000001</v>
      </c>
      <c r="H16" s="67"/>
      <c r="J16" s="70"/>
      <c r="K16" s="86">
        <f t="shared" si="9"/>
        <v>7.0880000000000001</v>
      </c>
      <c r="L16" s="87">
        <v>7.0880000000000001</v>
      </c>
      <c r="M16" s="87">
        <f t="shared" si="6"/>
        <v>0</v>
      </c>
      <c r="N16" s="87">
        <f t="shared" si="8"/>
        <v>0</v>
      </c>
      <c r="O16" s="87">
        <f t="shared" si="7"/>
        <v>0</v>
      </c>
    </row>
    <row r="17" spans="1:17" s="1" customFormat="1" ht="19.5" customHeight="1" outlineLevel="1" x14ac:dyDescent="0.25">
      <c r="C17" s="33"/>
      <c r="D17" s="47"/>
      <c r="E17" s="49" t="s">
        <v>52</v>
      </c>
      <c r="F17" s="74">
        <f>SUM(G17:J17)</f>
        <v>12.451563</v>
      </c>
      <c r="G17" s="67"/>
      <c r="H17" s="67"/>
      <c r="I17" s="67">
        <v>12.451563</v>
      </c>
      <c r="J17" s="70"/>
      <c r="K17" s="86">
        <f t="shared" si="9"/>
        <v>2.8364454306225024</v>
      </c>
      <c r="L17" s="87">
        <f t="shared" si="5"/>
        <v>0</v>
      </c>
      <c r="M17" s="87">
        <f t="shared" si="6"/>
        <v>0</v>
      </c>
      <c r="N17" s="87">
        <v>2.8364454306225024</v>
      </c>
      <c r="O17" s="87">
        <f t="shared" si="7"/>
        <v>0</v>
      </c>
    </row>
    <row r="18" spans="1:17" s="1" customFormat="1" ht="19.5" customHeight="1" outlineLevel="1" x14ac:dyDescent="0.25">
      <c r="C18" s="33"/>
      <c r="D18" s="47"/>
      <c r="E18" s="49" t="s">
        <v>54</v>
      </c>
      <c r="F18" s="74">
        <f>SUM(G18:J18)</f>
        <v>7.7999999999999996E-3</v>
      </c>
      <c r="G18" s="67"/>
      <c r="H18" s="67"/>
      <c r="I18" s="68">
        <v>7.7999999999999996E-3</v>
      </c>
      <c r="J18" s="70"/>
      <c r="K18" s="86">
        <f t="shared" si="9"/>
        <v>1.7762485065710874E-3</v>
      </c>
      <c r="L18" s="87">
        <f t="shared" si="5"/>
        <v>0</v>
      </c>
      <c r="M18" s="87">
        <f t="shared" si="6"/>
        <v>0</v>
      </c>
      <c r="N18" s="87">
        <v>1.7762485065710874E-3</v>
      </c>
      <c r="O18" s="87">
        <f t="shared" si="7"/>
        <v>0</v>
      </c>
    </row>
    <row r="19" spans="1:17" s="1" customFormat="1" ht="19.5" customHeight="1" outlineLevel="1" x14ac:dyDescent="0.25">
      <c r="C19" s="33"/>
      <c r="D19" s="47"/>
      <c r="E19" s="49" t="s">
        <v>68</v>
      </c>
      <c r="F19" s="74">
        <f>SUM(G19:J19)</f>
        <v>0.67678000000000005</v>
      </c>
      <c r="G19" s="67"/>
      <c r="H19" s="67"/>
      <c r="I19" s="68">
        <v>0.67678000000000005</v>
      </c>
      <c r="J19" s="70"/>
      <c r="K19" s="86">
        <f t="shared" si="9"/>
        <v>0.15459627497631112</v>
      </c>
      <c r="L19" s="87"/>
      <c r="M19" s="87"/>
      <c r="N19" s="87">
        <v>0.15459627497631112</v>
      </c>
      <c r="O19" s="87"/>
    </row>
    <row r="20" spans="1:17" s="1" customFormat="1" ht="20.100000000000001" customHeight="1" outlineLevel="1" x14ac:dyDescent="0.25">
      <c r="C20" s="33"/>
      <c r="D20" s="47" t="s">
        <v>33</v>
      </c>
      <c r="E20" s="48" t="s">
        <v>34</v>
      </c>
      <c r="F20" s="74">
        <f t="shared" si="1"/>
        <v>5.2086990000000002</v>
      </c>
      <c r="G20" s="67">
        <v>0.64333200000000001</v>
      </c>
      <c r="H20" s="67">
        <v>7.4619999999999999E-3</v>
      </c>
      <c r="I20" s="68">
        <v>1.598546</v>
      </c>
      <c r="J20" s="80">
        <v>2.9593590000000001</v>
      </c>
      <c r="K20" s="86">
        <f>SUM(L20:O20)</f>
        <v>1.2429678554360799</v>
      </c>
      <c r="L20" s="87">
        <v>0.14661525105054996</v>
      </c>
      <c r="M20" s="87">
        <v>1.7080349179129071E-3</v>
      </c>
      <c r="N20" s="87">
        <v>0.37651454077575913</v>
      </c>
      <c r="O20" s="87">
        <v>0.71813002869185782</v>
      </c>
    </row>
    <row r="21" spans="1:17" s="1" customFormat="1" ht="20.100000000000001" customHeight="1" outlineLevel="1" x14ac:dyDescent="0.2">
      <c r="A21" s="1" t="s">
        <v>50</v>
      </c>
      <c r="C21" s="33"/>
      <c r="D21" s="47"/>
      <c r="E21" s="48" t="s">
        <v>49</v>
      </c>
      <c r="F21" s="61">
        <f>ROUND(F20/F9*100,2)</f>
        <v>6.12</v>
      </c>
      <c r="G21" s="57">
        <f>G20/(G20+G26+G29)</f>
        <v>8.1958174236475223E-2</v>
      </c>
      <c r="H21" s="57">
        <f t="shared" ref="H21:J21" si="10">H20/(H20+H26+H29)</f>
        <v>1</v>
      </c>
      <c r="I21" s="57">
        <f t="shared" si="10"/>
        <v>3.1234899576972244E-2</v>
      </c>
      <c r="J21" s="57">
        <f t="shared" si="10"/>
        <v>0.32641726662507625</v>
      </c>
      <c r="K21" s="89">
        <f>ROUND(K20/K9*100,2)</f>
        <v>6.41</v>
      </c>
      <c r="L21" s="90">
        <f>L20/(L20+L26+L29)</f>
        <v>8.2063136405187698E-2</v>
      </c>
      <c r="M21" s="90"/>
      <c r="N21" s="90">
        <f t="shared" ref="N21" si="11">N20/(N20+N26+N29)</f>
        <v>3.3183277509819052E-2</v>
      </c>
      <c r="O21" s="90">
        <f t="shared" ref="O21" si="12">O20/(O20+O26+O29)</f>
        <v>0.30033081433247411</v>
      </c>
    </row>
    <row r="22" spans="1:17" s="1" customFormat="1" ht="20.100000000000001" customHeight="1" outlineLevel="1" x14ac:dyDescent="0.25">
      <c r="C22" s="33"/>
      <c r="D22" s="47" t="s">
        <v>35</v>
      </c>
      <c r="E22" s="48" t="s">
        <v>58</v>
      </c>
      <c r="F22" s="60">
        <f>J22</f>
        <v>17.008606</v>
      </c>
      <c r="G22" s="59"/>
      <c r="H22" s="59"/>
      <c r="I22" s="59"/>
      <c r="J22" s="58">
        <f>J23+J24+J25</f>
        <v>17.008606</v>
      </c>
      <c r="K22" s="91">
        <f>O22</f>
        <v>3.8762433789954338</v>
      </c>
      <c r="L22" s="87">
        <f t="shared" ref="L22:L27" si="13">G22/365/12*1000</f>
        <v>0</v>
      </c>
      <c r="M22" s="87">
        <f t="shared" ref="M22:M30" si="14">H22/365/12*1000</f>
        <v>0</v>
      </c>
      <c r="N22" s="87">
        <f t="shared" ref="N22:N27" si="15">I22/365/12*1000</f>
        <v>0</v>
      </c>
      <c r="O22" s="87">
        <f>O23+O24+O25</f>
        <v>3.8762433789954338</v>
      </c>
    </row>
    <row r="23" spans="1:17" s="1" customFormat="1" ht="20.100000000000001" customHeight="1" outlineLevel="1" x14ac:dyDescent="0.25">
      <c r="C23" s="33"/>
      <c r="D23" s="47" t="s">
        <v>59</v>
      </c>
      <c r="E23" s="65" t="s">
        <v>63</v>
      </c>
      <c r="F23" s="74">
        <f t="shared" si="1"/>
        <v>1.9355639999999998</v>
      </c>
      <c r="G23" s="67"/>
      <c r="H23" s="67"/>
      <c r="I23" s="68"/>
      <c r="J23" s="73">
        <f>1.213067+0.222392+0.500105</f>
        <v>1.9355639999999998</v>
      </c>
      <c r="K23" s="86">
        <f t="shared" ref="K23:K26" si="16">SUM(L23:O23)</f>
        <v>0.43890958904109589</v>
      </c>
      <c r="L23" s="87">
        <f t="shared" si="13"/>
        <v>0</v>
      </c>
      <c r="M23" s="87">
        <f t="shared" si="14"/>
        <v>0</v>
      </c>
      <c r="N23" s="87">
        <f t="shared" si="15"/>
        <v>0</v>
      </c>
      <c r="O23" s="87">
        <f>J23/365/12*1000-0.003</f>
        <v>0.43890958904109589</v>
      </c>
    </row>
    <row r="24" spans="1:17" s="1" customFormat="1" ht="20.100000000000001" customHeight="1" outlineLevel="1" x14ac:dyDescent="0.25">
      <c r="C24" s="33"/>
      <c r="D24" s="47" t="s">
        <v>60</v>
      </c>
      <c r="E24" s="65" t="s">
        <v>64</v>
      </c>
      <c r="F24" s="74">
        <f t="shared" si="1"/>
        <v>4.858047</v>
      </c>
      <c r="G24" s="67"/>
      <c r="H24" s="67"/>
      <c r="I24" s="68"/>
      <c r="J24" s="73">
        <f>4.851181+0.006866</f>
        <v>4.858047</v>
      </c>
      <c r="K24" s="86">
        <f t="shared" si="16"/>
        <v>1.1051431506849314</v>
      </c>
      <c r="L24" s="87">
        <f t="shared" si="13"/>
        <v>0</v>
      </c>
      <c r="M24" s="87">
        <f t="shared" si="14"/>
        <v>0</v>
      </c>
      <c r="N24" s="87">
        <f t="shared" si="15"/>
        <v>0</v>
      </c>
      <c r="O24" s="87">
        <f>J24/365/12*1000-0.004</f>
        <v>1.1051431506849314</v>
      </c>
    </row>
    <row r="25" spans="1:17" s="1" customFormat="1" ht="20.100000000000001" customHeight="1" outlineLevel="1" x14ac:dyDescent="0.25">
      <c r="C25" s="33"/>
      <c r="D25" s="47" t="s">
        <v>61</v>
      </c>
      <c r="E25" s="65" t="s">
        <v>65</v>
      </c>
      <c r="F25" s="74">
        <f t="shared" si="1"/>
        <v>10.214995</v>
      </c>
      <c r="G25" s="67"/>
      <c r="H25" s="67"/>
      <c r="I25" s="68"/>
      <c r="J25" s="73">
        <f>9.695171+0.519824</f>
        <v>10.214995</v>
      </c>
      <c r="K25" s="86">
        <f t="shared" si="16"/>
        <v>2.3321906392694065</v>
      </c>
      <c r="L25" s="87">
        <f t="shared" si="13"/>
        <v>0</v>
      </c>
      <c r="M25" s="87">
        <f t="shared" si="14"/>
        <v>0</v>
      </c>
      <c r="N25" s="87">
        <f t="shared" si="15"/>
        <v>0</v>
      </c>
      <c r="O25" s="87">
        <f>J25/365/12*1000</f>
        <v>2.3321906392694065</v>
      </c>
    </row>
    <row r="26" spans="1:17" s="1" customFormat="1" ht="20.100000000000001" customHeight="1" outlineLevel="1" x14ac:dyDescent="0.25">
      <c r="C26" s="33"/>
      <c r="D26" s="47" t="s">
        <v>37</v>
      </c>
      <c r="E26" s="48" t="s">
        <v>40</v>
      </c>
      <c r="F26" s="74">
        <f t="shared" si="1"/>
        <v>55.526480999999997</v>
      </c>
      <c r="G26" s="67">
        <v>3.3265099999999999</v>
      </c>
      <c r="H26" s="67"/>
      <c r="I26" s="71">
        <f>45.775811+0.317335</f>
        <v>46.093145999999997</v>
      </c>
      <c r="J26" s="72">
        <v>6.1068249999999997</v>
      </c>
      <c r="K26" s="86">
        <f t="shared" si="16"/>
        <v>12.606</v>
      </c>
      <c r="L26" s="87">
        <v>0.75700000000000001</v>
      </c>
      <c r="M26" s="87">
        <f t="shared" si="14"/>
        <v>0</v>
      </c>
      <c r="N26" s="87">
        <v>10.176</v>
      </c>
      <c r="O26" s="87">
        <v>1.673</v>
      </c>
    </row>
    <row r="27" spans="1:17" s="1" customFormat="1" ht="20.100000000000001" customHeight="1" outlineLevel="1" x14ac:dyDescent="0.25">
      <c r="C27" s="33"/>
      <c r="D27" s="47"/>
      <c r="E27" s="48"/>
      <c r="F27" s="74"/>
      <c r="G27" s="67"/>
      <c r="H27" s="67"/>
      <c r="I27" s="68"/>
      <c r="J27" s="70"/>
      <c r="K27" s="86"/>
      <c r="L27" s="87">
        <f t="shared" si="13"/>
        <v>0</v>
      </c>
      <c r="M27" s="87">
        <f t="shared" si="14"/>
        <v>0</v>
      </c>
      <c r="N27" s="87">
        <f t="shared" si="15"/>
        <v>0</v>
      </c>
      <c r="O27" s="87">
        <f t="shared" ref="O27:O30" si="17">J27/365/12*1000</f>
        <v>0</v>
      </c>
    </row>
    <row r="28" spans="1:17" s="1" customFormat="1" ht="19.5" customHeight="1" outlineLevel="1" x14ac:dyDescent="0.2">
      <c r="C28" s="33"/>
      <c r="D28" s="47" t="s">
        <v>39</v>
      </c>
      <c r="E28" s="48" t="s">
        <v>42</v>
      </c>
      <c r="F28" s="74">
        <f>SUM(G28:J28)</f>
        <v>72.535087000000004</v>
      </c>
      <c r="G28" s="67">
        <f>SUM(G23:G26)</f>
        <v>3.3265099999999999</v>
      </c>
      <c r="H28" s="67">
        <f>SUM(H23:H26)</f>
        <v>0</v>
      </c>
      <c r="I28" s="67">
        <f>SUM(I23:I26)</f>
        <v>46.093145999999997</v>
      </c>
      <c r="J28" s="70">
        <f>SUM(J23:J26)</f>
        <v>23.115431000000001</v>
      </c>
      <c r="K28" s="86">
        <f t="shared" ref="K28:K30" si="18">SUM(L28:O28)</f>
        <v>16.482243378995435</v>
      </c>
      <c r="L28" s="67">
        <f>SUM(L23:L26)</f>
        <v>0.75700000000000001</v>
      </c>
      <c r="M28" s="67">
        <f>SUM(M23:M26)</f>
        <v>0</v>
      </c>
      <c r="N28" s="67">
        <f>SUM(N23:N26)</f>
        <v>10.176</v>
      </c>
      <c r="O28" s="70">
        <f>SUM(O23:O26)</f>
        <v>5.5492433789954339</v>
      </c>
      <c r="Q28" s="56"/>
    </row>
    <row r="29" spans="1:17" s="1" customFormat="1" ht="19.5" customHeight="1" outlineLevel="1" x14ac:dyDescent="0.25">
      <c r="C29" s="33"/>
      <c r="D29" s="47" t="s">
        <v>41</v>
      </c>
      <c r="E29" s="48" t="s">
        <v>44</v>
      </c>
      <c r="F29" s="74">
        <f t="shared" si="1"/>
        <v>7.3661840000000005</v>
      </c>
      <c r="G29" s="67">
        <f>SUM(G30)</f>
        <v>3.8796740000000001</v>
      </c>
      <c r="H29" s="67">
        <f>SUM(H30)</f>
        <v>0</v>
      </c>
      <c r="I29" s="68">
        <f>I30</f>
        <v>3.48651</v>
      </c>
      <c r="J29" s="70">
        <f>SUM(J30)</f>
        <v>0</v>
      </c>
      <c r="K29" s="86">
        <f t="shared" si="18"/>
        <v>1.677</v>
      </c>
      <c r="L29" s="87">
        <f t="shared" ref="L29:M29" si="19">L30</f>
        <v>0.88300000000000001</v>
      </c>
      <c r="M29" s="87">
        <f t="shared" si="19"/>
        <v>0</v>
      </c>
      <c r="N29" s="87">
        <f>N30</f>
        <v>0.79400000000000004</v>
      </c>
      <c r="O29" s="87">
        <f t="shared" si="17"/>
        <v>0</v>
      </c>
    </row>
    <row r="30" spans="1:17" s="1" customFormat="1" ht="20.100000000000001" customHeight="1" outlineLevel="1" thickBot="1" x14ac:dyDescent="0.3">
      <c r="C30" s="33"/>
      <c r="D30" s="62"/>
      <c r="E30" s="64" t="s">
        <v>52</v>
      </c>
      <c r="F30" s="75">
        <f t="shared" si="1"/>
        <v>7.3661840000000005</v>
      </c>
      <c r="G30" s="76">
        <v>3.8796740000000001</v>
      </c>
      <c r="H30" s="76"/>
      <c r="I30" s="77">
        <v>3.48651</v>
      </c>
      <c r="J30" s="78"/>
      <c r="K30" s="92">
        <f t="shared" si="18"/>
        <v>1.677</v>
      </c>
      <c r="L30" s="87">
        <v>0.88300000000000001</v>
      </c>
      <c r="M30" s="87">
        <f t="shared" si="14"/>
        <v>0</v>
      </c>
      <c r="N30" s="87">
        <v>0.79400000000000004</v>
      </c>
      <c r="O30" s="87">
        <f t="shared" si="17"/>
        <v>0</v>
      </c>
    </row>
    <row r="31" spans="1:17" s="1" customFormat="1" ht="20.100000000000001" customHeight="1" outlineLevel="1" thickBot="1" x14ac:dyDescent="0.25">
      <c r="C31" s="33"/>
      <c r="D31" s="63"/>
      <c r="E31" s="66" t="s">
        <v>66</v>
      </c>
      <c r="F31" s="79">
        <f>SUM(G31:J31)</f>
        <v>79.901271000000008</v>
      </c>
      <c r="G31" s="79">
        <f t="shared" ref="G31:J31" si="20">G28+G29</f>
        <v>7.2061840000000004</v>
      </c>
      <c r="H31" s="79">
        <f t="shared" si="20"/>
        <v>0</v>
      </c>
      <c r="I31" s="79">
        <f t="shared" si="20"/>
        <v>49.579656</v>
      </c>
      <c r="J31" s="79">
        <f t="shared" si="20"/>
        <v>23.115431000000001</v>
      </c>
      <c r="K31" s="93">
        <f>SUM(L31:O31)</f>
        <v>18.159243378995434</v>
      </c>
      <c r="L31" s="93">
        <f t="shared" ref="L31:O31" si="21">L28+L29</f>
        <v>1.6400000000000001</v>
      </c>
      <c r="M31" s="93">
        <f t="shared" si="21"/>
        <v>0</v>
      </c>
      <c r="N31" s="93">
        <f t="shared" si="21"/>
        <v>10.97</v>
      </c>
      <c r="O31" s="94">
        <f t="shared" si="21"/>
        <v>5.5492433789954339</v>
      </c>
    </row>
    <row r="32" spans="1:17" s="1" customFormat="1" ht="18" x14ac:dyDescent="0.25">
      <c r="C32" s="40"/>
      <c r="E32" s="3"/>
      <c r="F32" s="29"/>
      <c r="G32" s="3"/>
      <c r="H32" s="3"/>
      <c r="I32" s="3"/>
      <c r="J32" s="3"/>
      <c r="K32" s="52"/>
      <c r="L32" s="3"/>
      <c r="M32" s="3"/>
      <c r="N32" s="3"/>
      <c r="O32" s="3"/>
      <c r="Q32" s="56"/>
    </row>
    <row r="33" spans="3:17" s="1" customFormat="1" ht="18" x14ac:dyDescent="0.25">
      <c r="C33" s="40"/>
      <c r="D33" s="3"/>
      <c r="E33" s="3"/>
      <c r="F33" s="29"/>
      <c r="G33" s="29"/>
      <c r="H33" s="29"/>
      <c r="I33" s="29"/>
      <c r="J33" s="29"/>
      <c r="K33" s="29"/>
      <c r="L33" s="29"/>
      <c r="M33" s="29"/>
      <c r="N33" s="29"/>
      <c r="O33" s="29"/>
      <c r="Q33" s="56"/>
    </row>
    <row r="34" spans="3:17" s="1" customFormat="1" ht="18" hidden="1" x14ac:dyDescent="0.25">
      <c r="C34" s="40"/>
      <c r="D34" s="3"/>
      <c r="E34" s="3"/>
      <c r="F34" s="29"/>
      <c r="G34" s="3"/>
      <c r="H34" s="3"/>
      <c r="I34" s="3"/>
      <c r="J34" s="3"/>
      <c r="K34" s="3"/>
      <c r="L34" s="3"/>
      <c r="M34" s="3"/>
      <c r="N34" s="52"/>
      <c r="O34" s="53"/>
    </row>
    <row r="35" spans="3:17" s="1" customFormat="1" ht="18" hidden="1" x14ac:dyDescent="0.25">
      <c r="C35" s="40"/>
      <c r="D35" s="3"/>
      <c r="E35" s="3" t="s">
        <v>13</v>
      </c>
      <c r="F35" s="3"/>
      <c r="G35" s="3"/>
      <c r="H35" s="3"/>
      <c r="I35" s="52"/>
      <c r="J35" s="3"/>
      <c r="K35" s="30"/>
      <c r="L35" s="30"/>
      <c r="M35" s="30"/>
      <c r="N35" s="31" t="s">
        <v>55</v>
      </c>
      <c r="O35" s="3"/>
    </row>
    <row r="36" spans="3:17" s="1" customFormat="1" ht="18" hidden="1" x14ac:dyDescent="0.25">
      <c r="C36" s="40"/>
      <c r="D36" s="3"/>
      <c r="E36" s="3"/>
      <c r="F36" s="3"/>
      <c r="G36" s="3"/>
      <c r="H36" s="3"/>
      <c r="I36" s="3"/>
      <c r="J36" s="3"/>
      <c r="K36" s="3"/>
      <c r="L36" s="41" t="s">
        <v>15</v>
      </c>
      <c r="M36" s="3"/>
      <c r="N36" s="3"/>
      <c r="O36" s="3"/>
    </row>
    <row r="37" spans="3:17" s="1" customFormat="1" ht="18" hidden="1" x14ac:dyDescent="0.25">
      <c r="C37" s="40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3:17" s="1" customFormat="1" ht="18" hidden="1" x14ac:dyDescent="0.25">
      <c r="C38" s="40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3:17" s="1" customFormat="1" ht="18" hidden="1" x14ac:dyDescent="0.25">
      <c r="C39" s="40"/>
      <c r="D39" s="3"/>
      <c r="E39" s="3" t="s">
        <v>16</v>
      </c>
      <c r="F39" s="3"/>
      <c r="G39" s="3"/>
      <c r="H39" s="3"/>
      <c r="I39" s="3"/>
      <c r="J39" s="3"/>
      <c r="K39" s="30"/>
      <c r="L39" s="30"/>
      <c r="M39" s="30"/>
      <c r="N39" s="31" t="s">
        <v>51</v>
      </c>
      <c r="O39" s="3"/>
    </row>
    <row r="40" spans="3:17" s="1" customFormat="1" ht="18" hidden="1" x14ac:dyDescent="0.25">
      <c r="C40" s="40"/>
      <c r="D40" s="3"/>
      <c r="E40" s="3" t="s">
        <v>57</v>
      </c>
      <c r="F40" s="3"/>
      <c r="G40" s="3"/>
      <c r="H40" s="3"/>
      <c r="I40" s="3"/>
      <c r="J40" s="3"/>
      <c r="K40" s="3"/>
      <c r="L40" s="41" t="s">
        <v>15</v>
      </c>
      <c r="M40" s="3"/>
      <c r="N40" s="3"/>
      <c r="O40" s="3"/>
    </row>
    <row r="41" spans="3:17" ht="18" hidden="1" x14ac:dyDescent="0.25">
      <c r="D41" s="3"/>
      <c r="E41" s="3"/>
      <c r="F41" s="3"/>
      <c r="G41" s="3"/>
      <c r="H41" s="3"/>
      <c r="I41" s="3"/>
      <c r="J41" s="3"/>
      <c r="K41" s="3"/>
    </row>
    <row r="42" spans="3:17" ht="18" hidden="1" x14ac:dyDescent="0.25">
      <c r="D42" s="3"/>
      <c r="E42" s="3"/>
      <c r="F42" s="3"/>
      <c r="G42" s="3"/>
      <c r="H42" s="3"/>
      <c r="I42" s="3"/>
      <c r="J42" s="3"/>
      <c r="K42" s="3"/>
    </row>
    <row r="43" spans="3:17" ht="18" hidden="1" x14ac:dyDescent="0.25">
      <c r="D43" s="3"/>
      <c r="E43" s="3"/>
      <c r="F43" s="3"/>
      <c r="G43" s="3"/>
      <c r="H43" s="3"/>
      <c r="I43" s="3"/>
      <c r="J43" s="3"/>
      <c r="K43" s="3"/>
    </row>
    <row r="44" spans="3:17" ht="18" x14ac:dyDescent="0.25">
      <c r="D44" s="3"/>
      <c r="E44" s="3" t="s">
        <v>71</v>
      </c>
      <c r="F44" s="3"/>
      <c r="G44" s="3"/>
      <c r="H44" s="3"/>
      <c r="I44" s="3"/>
      <c r="J44" s="3" t="s">
        <v>55</v>
      </c>
      <c r="K44" s="3"/>
    </row>
  </sheetData>
  <mergeCells count="7">
    <mergeCell ref="M1:O2"/>
    <mergeCell ref="K5:O5"/>
    <mergeCell ref="K6:O6"/>
    <mergeCell ref="D5:D7"/>
    <mergeCell ref="E5:E7"/>
    <mergeCell ref="F5:J5"/>
    <mergeCell ref="F6:J6"/>
  </mergeCells>
  <phoneticPr fontId="0" type="noConversion"/>
  <conditionalFormatting sqref="F23:H31 I23:I29 I26:J26 G31:J31 J23:J31 F16:H16 J16 F17:J20 F9:J15">
    <cfRule type="cellIs" dxfId="14" priority="17" stopIfTrue="1" operator="equal">
      <formula>0</formula>
    </cfRule>
  </conditionalFormatting>
  <conditionalFormatting sqref="P10:P31">
    <cfRule type="cellIs" dxfId="13" priority="18" stopIfTrue="1" operator="equal">
      <formula>"ok!"</formula>
    </cfRule>
    <cfRule type="cellIs" dxfId="12" priority="19" stopIfTrue="1" operator="equal">
      <formula>"упс..."</formula>
    </cfRule>
  </conditionalFormatting>
  <conditionalFormatting sqref="F21:J22">
    <cfRule type="cellIs" dxfId="11" priority="20" stopIfTrue="1" operator="equal">
      <formula>0</formula>
    </cfRule>
    <cfRule type="expression" dxfId="10" priority="21" stopIfTrue="1">
      <formula>ISERR(F21)</formula>
    </cfRule>
  </conditionalFormatting>
  <conditionalFormatting sqref="F22:J22">
    <cfRule type="cellIs" dxfId="9" priority="11" stopIfTrue="1" operator="equal">
      <formula>0</formula>
    </cfRule>
    <cfRule type="expression" dxfId="8" priority="12" stopIfTrue="1">
      <formula>ISERR(F22)</formula>
    </cfRule>
  </conditionalFormatting>
  <conditionalFormatting sqref="K31:O31 K23:K30 L22:O27 L29:O30 K9:O20">
    <cfRule type="cellIs" dxfId="7" priority="6" stopIfTrue="1" operator="equal">
      <formula>0</formula>
    </cfRule>
  </conditionalFormatting>
  <conditionalFormatting sqref="K21:K22">
    <cfRule type="cellIs" dxfId="6" priority="7" stopIfTrue="1" operator="equal">
      <formula>0</formula>
    </cfRule>
    <cfRule type="expression" dxfId="5" priority="8" stopIfTrue="1">
      <formula>ISERR(K21)</formula>
    </cfRule>
  </conditionalFormatting>
  <conditionalFormatting sqref="K22">
    <cfRule type="cellIs" dxfId="4" priority="4" stopIfTrue="1" operator="equal">
      <formula>0</formula>
    </cfRule>
    <cfRule type="expression" dxfId="3" priority="5" stopIfTrue="1">
      <formula>ISERR(K22)</formula>
    </cfRule>
  </conditionalFormatting>
  <conditionalFormatting sqref="L21:O21">
    <cfRule type="cellIs" dxfId="2" priority="2" stopIfTrue="1" operator="equal">
      <formula>0</formula>
    </cfRule>
    <cfRule type="expression" dxfId="1" priority="3" stopIfTrue="1">
      <formula>ISERR(L21)</formula>
    </cfRule>
  </conditionalFormatting>
  <conditionalFormatting sqref="L28:O28">
    <cfRule type="cellIs" dxfId="0" priority="1" stopIfTrue="1" operator="equal">
      <formula>0</formula>
    </cfRule>
  </conditionalFormatting>
  <pageMargins left="0.39370078740157483" right="0.39370078740157483" top="0.39370078740157483" bottom="0.39370078740157483" header="0.27559055118110237" footer="0.27559055118110237"/>
  <pageSetup paperSize="9" scale="66" orientation="landscape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ПБ '13</vt:lpstr>
      <vt:lpstr>2024</vt:lpstr>
      <vt:lpstr>'2024'!ГП_ВО_ОЭТС_НССО_ОАО_ВАП</vt:lpstr>
      <vt:lpstr>'2024'!ГП_ВО_ОЭТС_НССО_ОАО_ВАП_М</vt:lpstr>
      <vt:lpstr>'2024'!Область_печати</vt:lpstr>
      <vt:lpstr>'ПБ ''13'!Область_печати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UVSakova</dc:creator>
  <cp:lastModifiedBy>Соловьёв Андрей Викторович</cp:lastModifiedBy>
  <cp:lastPrinted>2021-01-21T05:56:20Z</cp:lastPrinted>
  <dcterms:created xsi:type="dcterms:W3CDTF">2013-07-05T15:21:02Z</dcterms:created>
  <dcterms:modified xsi:type="dcterms:W3CDTF">2025-02-13T08:23:27Z</dcterms:modified>
</cp:coreProperties>
</file>