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8"/>
  <workbookPr codeName="ЭтаКнига"/>
  <mc:AlternateContent xmlns:mc="http://schemas.openxmlformats.org/markup-compatibility/2006">
    <mc:Choice Requires="x15">
      <x15ac:absPath xmlns:x15ac="http://schemas.microsoft.com/office/spreadsheetml/2010/11/ac" url="/Users/dianadanilova/Documents/ГЭСК/ИП/2025/Август 2025/ФИНАЛ/J0828_1173525006368_19_3/"/>
    </mc:Choice>
  </mc:AlternateContent>
  <xr:revisionPtr revIDLastSave="0" documentId="13_ncr:1_{636B7411-43AF-E44E-A92A-FE06D00F698A}" xr6:coauthVersionLast="47" xr6:coauthVersionMax="47" xr10:uidLastSave="{00000000-0000-0000-0000-000000000000}"/>
  <bookViews>
    <workbookView xWindow="0" yWindow="760" windowWidth="34560" windowHeight="20460" xr2:uid="{00000000-000D-0000-FFFF-FFFF00000000}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'20.1'!$A$18:$AG$87</definedName>
    <definedName name="_xlnm._FilterDatabase" localSheetId="2" hidden="1">'20.3'!$A$15:$O$15</definedName>
    <definedName name="_xlnm.Print_Titles" localSheetId="0">'20.1'!$18:$18</definedName>
    <definedName name="_xlnm.Print_Area" localSheetId="0">'20.1'!$A$1:$U$88</definedName>
    <definedName name="_xlnm.Print_Area" localSheetId="1">'20.2'!$A$1:$O$18</definedName>
    <definedName name="_xlnm.Print_Area" localSheetId="3">'20.4'!$A$1:$O$22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3" l="1"/>
  <c r="G24" i="3" s="1"/>
  <c r="F23" i="3"/>
  <c r="G23" i="3" s="1"/>
  <c r="R71" i="1"/>
  <c r="R70" i="1"/>
  <c r="R67" i="1"/>
  <c r="R66" i="1"/>
  <c r="O24" i="3"/>
  <c r="O23" i="3"/>
  <c r="T71" i="1"/>
  <c r="T70" i="1"/>
  <c r="T67" i="1"/>
  <c r="N24" i="3" l="1"/>
  <c r="H24" i="3"/>
  <c r="J24" i="3" s="1"/>
  <c r="L24" i="3" s="1"/>
  <c r="N23" i="3"/>
  <c r="H23" i="3"/>
  <c r="J23" i="3" s="1"/>
  <c r="L23" i="3"/>
  <c r="T72" i="1"/>
  <c r="T76" i="1" l="1"/>
  <c r="T75" i="1"/>
  <c r="T74" i="1"/>
  <c r="O26" i="3"/>
  <c r="O25" i="3"/>
  <c r="O22" i="3"/>
  <c r="O21" i="3"/>
  <c r="O20" i="3"/>
  <c r="O19" i="3"/>
  <c r="T86" i="1"/>
  <c r="T85" i="1"/>
  <c r="T84" i="1"/>
  <c r="T83" i="1"/>
  <c r="T80" i="1"/>
  <c r="T79" i="1"/>
  <c r="T78" i="1"/>
  <c r="T77" i="1"/>
  <c r="T63" i="1"/>
  <c r="T62" i="1"/>
  <c r="T61" i="1"/>
  <c r="T60" i="1"/>
  <c r="T59" i="1"/>
  <c r="T56" i="1"/>
  <c r="T55" i="1"/>
  <c r="T54" i="1"/>
  <c r="T53" i="1"/>
  <c r="T52" i="1"/>
  <c r="T48" i="1"/>
  <c r="T47" i="1"/>
  <c r="T46" i="1"/>
  <c r="T45" i="1"/>
  <c r="T44" i="1"/>
  <c r="T49" i="1" s="1"/>
  <c r="F20" i="3" s="1"/>
  <c r="G20" i="3" s="1"/>
  <c r="T41" i="1"/>
  <c r="T40" i="1"/>
  <c r="T39" i="1"/>
  <c r="T38" i="1"/>
  <c r="T37" i="1"/>
  <c r="T31" i="1"/>
  <c r="T32" i="1"/>
  <c r="T33" i="1"/>
  <c r="T34" i="1"/>
  <c r="T30" i="1"/>
  <c r="T24" i="1"/>
  <c r="T25" i="1"/>
  <c r="T26" i="1"/>
  <c r="T27" i="1"/>
  <c r="T43" i="1"/>
  <c r="T50" i="1"/>
  <c r="T51" i="1"/>
  <c r="T58" i="1"/>
  <c r="T65" i="1"/>
  <c r="T66" i="1"/>
  <c r="T68" i="1" s="1"/>
  <c r="T73" i="1"/>
  <c r="T23" i="1"/>
  <c r="T87" i="1" l="1"/>
  <c r="F26" i="3" s="1"/>
  <c r="G26" i="3" s="1"/>
  <c r="H26" i="3" s="1"/>
  <c r="J26" i="3" s="1"/>
  <c r="L26" i="3" s="1"/>
  <c r="T35" i="1"/>
  <c r="F18" i="3" s="1"/>
  <c r="T57" i="1"/>
  <c r="F21" i="3" s="1"/>
  <c r="G21" i="3" s="1"/>
  <c r="H21" i="3" s="1"/>
  <c r="J21" i="3" s="1"/>
  <c r="L21" i="3" s="1"/>
  <c r="T81" i="1"/>
  <c r="T42" i="1"/>
  <c r="F19" i="3" s="1"/>
  <c r="G19" i="3" s="1"/>
  <c r="H19" i="3" s="1"/>
  <c r="J19" i="3" s="1"/>
  <c r="L19" i="3" s="1"/>
  <c r="T64" i="1"/>
  <c r="N20" i="3"/>
  <c r="H20" i="3"/>
  <c r="J20" i="3" s="1"/>
  <c r="L20" i="3" s="1"/>
  <c r="T28" i="1"/>
  <c r="F17" i="3" s="1"/>
  <c r="N26" i="3" l="1"/>
  <c r="N21" i="3"/>
  <c r="F22" i="3"/>
  <c r="G22" i="3" s="1"/>
  <c r="F25" i="3"/>
  <c r="G25" i="3" s="1"/>
  <c r="N19" i="3"/>
  <c r="O17" i="3"/>
  <c r="O18" i="3"/>
  <c r="O16" i="3"/>
  <c r="N25" i="3" l="1"/>
  <c r="H25" i="3"/>
  <c r="J25" i="3" s="1"/>
  <c r="L25" i="3" s="1"/>
  <c r="H22" i="3"/>
  <c r="J22" i="3" s="1"/>
  <c r="L22" i="3" s="1"/>
  <c r="N22" i="3"/>
  <c r="T19" i="1"/>
  <c r="T20" i="1"/>
  <c r="T21" i="1" l="1"/>
  <c r="F16" i="3" s="1"/>
  <c r="G16" i="3" s="1"/>
  <c r="H16" i="3" s="1"/>
  <c r="J16" i="3" l="1"/>
  <c r="L16" i="3" s="1"/>
  <c r="N16" i="3"/>
  <c r="G18" i="3" l="1"/>
  <c r="H18" i="3" s="1"/>
  <c r="G17" i="3" l="1"/>
  <c r="H17" i="3" s="1"/>
  <c r="N18" i="3"/>
  <c r="J18" i="3"/>
  <c r="L18" i="3" s="1"/>
  <c r="J17" i="3" l="1"/>
  <c r="L17" i="3" s="1"/>
  <c r="N17" i="3"/>
</calcChain>
</file>

<file path=xl/sharedStrings.xml><?xml version="1.0" encoding="utf-8"?>
<sst xmlns="http://schemas.openxmlformats.org/spreadsheetml/2006/main" count="1197" uniqueCount="169">
  <si>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</si>
  <si>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</si>
  <si>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</si>
  <si>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</si>
  <si>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</si>
  <si>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</si>
  <si>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</si>
  <si>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</si>
  <si>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</si>
  <si>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</si>
  <si>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</si>
  <si>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 xml:space="preserve">Номер этапа строительства
(реализации проекта) </t>
  </si>
  <si>
    <t>Текущая стадия реализации (этапа) инвестиционного проекта (строительства объекта)</t>
  </si>
  <si>
    <t>Планируемый (фактический) срок ввода объекта в эксплуатацию, год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</si>
  <si>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</si>
  <si>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</si>
  <si>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</si>
  <si>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</si>
  <si>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</si>
  <si>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</si>
  <si>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</si>
  <si>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Субъект Российской Федерации, на территории которого реализуется технологическое решение (мероприятие)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</si>
  <si>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</si>
  <si>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</si>
  <si>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</si>
  <si>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</si>
  <si>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</si>
  <si>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</si>
  <si>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</si>
  <si>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Примечание: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</si>
  <si>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</si>
  <si>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</si>
  <si>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</si>
  <si>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</si>
  <si>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</si>
  <si>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</si>
  <si>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</si>
  <si>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</si>
  <si>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</si>
  <si>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</si>
  <si>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</si>
  <si>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</si>
  <si>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нд</t>
  </si>
  <si>
    <t>Итого объем финансовых потребностей по инвестиционному проекту, тыс. рублей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</si>
  <si>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</si>
  <si>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</si>
  <si>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</si>
  <si>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</si>
  <si>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</si>
  <si>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</si>
  <si>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</si>
  <si>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</si>
  <si>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t>в текущих ценах, млн рублей (без НДС) (данные формы 20.1)</t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</si>
  <si>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</si>
  <si>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</si>
  <si>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</si>
  <si>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</si>
  <si>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</si>
  <si>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</si>
  <si>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</si>
  <si>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</si>
  <si>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П</t>
  </si>
  <si>
    <t xml:space="preserve">Акт технического освидетельствования </t>
  </si>
  <si>
    <t>1</t>
  </si>
  <si>
    <t>Объем финансовых потребностей по инвестиционному проекту, тыс. рублей</t>
  </si>
  <si>
    <r>
      <t>Объем финансовых потребностей DОФП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</si>
  <si>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Итого, ОФП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  <charset val="204"/>
      </rPr>
      <t>d в текущих ценах, млн рублей (с НДС) (данные формы 2 - п.16.3 (16.1))</t>
    </r>
  </si>
  <si>
    <r>
      <t>Итого, ОФП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  <charset val="204"/>
      </rPr>
      <t xml:space="preserve"> в прогнозных ценах соответствующих лет, млн рублей 
(с НДС) (данные формы 2 - п.16.4 (16.2))
</t>
    </r>
    <r>
      <rPr>
        <b/>
        <sz val="12"/>
        <rFont val="Times New Roman"/>
        <family val="1"/>
        <charset val="204"/>
      </rPr>
      <t>(ст.10=ст8+ст.9)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</si>
  <si>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 год</t>
    </r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</si>
  <si>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2025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</si>
  <si>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2025 год</t>
    </r>
  </si>
  <si>
    <t>В8-02-1</t>
  </si>
  <si>
    <t>1ячейка</t>
  </si>
  <si>
    <t>УНЦ ячейки выключателя РП, СП, ТП, РТП типа КСО 6 - 15 кВ</t>
  </si>
  <si>
    <t>Ячейки выключателя типа КСО 6 - 15 кВ</t>
  </si>
  <si>
    <t>1.2.1.2.1</t>
  </si>
  <si>
    <t>1.2.1.2.2</t>
  </si>
  <si>
    <t>1.2.1.2.3</t>
  </si>
  <si>
    <t xml:space="preserve">Инвестиционная программа: общества с ограниченной ответственностью «Городская электросетевая компания» </t>
  </si>
  <si>
    <t>Реконструкция оборудования: замена масляных выключателей на вакуумные с заменой блока РЗА (8 шт.)</t>
  </si>
  <si>
    <t>P_1</t>
  </si>
  <si>
    <t>P_2</t>
  </si>
  <si>
    <t>P_3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</si>
  <si>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</si>
  <si>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</si>
  <si>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</si>
  <si>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P_4</t>
  </si>
  <si>
    <t>Реконструкция воздушной линии электропередачи (ВЛЭП-0,4 кВ) НСТ Березка-3 на реке Лихтошь-2, Л-4 протяженностью – 850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</si>
  <si>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>P_5</t>
  </si>
  <si>
    <t>Реконструкция воздушной линии электропередачи (ВЛЭП-0,4 кВ) СНТ "Атомобилист", фидер 1,Л-1. Замена опор, замена магистрального провода  на СИП4 4х95, СИП2 3*35+1*50 протяженностью 930м от существующей КТП "Автомобилист". СНТ "Автомобилист", Вологодский МО</t>
  </si>
  <si>
    <t>P_6</t>
  </si>
  <si>
    <t>Реконструкция воздушной линии электропередачи (ВЛЭП-0,4 кВ) СНТ "Атомобилист", фидер 2,Л-7. Замена опор, замена магистрального провода  на СИП4 4х95, протяженностью 370м от существующей КТП "Автомобилист". СНТ "Автомобилист", Вологодский МО</t>
  </si>
  <si>
    <t>P_7</t>
  </si>
  <si>
    <t>Строительство КТП-160кВА 10/0,4  НСТ «Березка 3 на реке Лихтошь 2" и участка ВЛ-10 кВ от опоры №30 ВЛ-10 кВ "Лихтошь" (3хАС-35) до проектируемой КТП-160кВА 10/0,4 протяженностью-250 м. (L=250 м.)  НСТ «Березка 3 на реке Лихтошь 2", Вологодский МО</t>
  </si>
  <si>
    <t>P_8</t>
  </si>
  <si>
    <t>Строительство двухцепной ВЛ-0,4 кВ (2хВЛ-0,4 кВ) от проектируемой КТП-160кВА 10/0,4 протяженностью-380 м. (L=380 м.)  НСТ «Березка 3 на реке Лихтошь 2", Вологодский МО</t>
  </si>
  <si>
    <t>P_9</t>
  </si>
  <si>
    <t>ГПП-1</t>
  </si>
  <si>
    <t>2025-2028</t>
  </si>
  <si>
    <t>10 кВ</t>
  </si>
  <si>
    <t>Вологодская область</t>
  </si>
  <si>
    <t>8</t>
  </si>
  <si>
    <t>УНЦ на проектные и изыскательские работы для отдельных элементов электрических сетей</t>
  </si>
  <si>
    <t>П6-08</t>
  </si>
  <si>
    <t>УНЦ ВЛ 0,4 - 750 кВ на строительно-монтажные работы без опор и провода</t>
  </si>
  <si>
    <t>963,68</t>
  </si>
  <si>
    <t>ВЛЭП-0,4 кВ</t>
  </si>
  <si>
    <t>2026-2027</t>
  </si>
  <si>
    <t>0,4</t>
  </si>
  <si>
    <t>км</t>
  </si>
  <si>
    <t>0,470</t>
  </si>
  <si>
    <t>1 км</t>
  </si>
  <si>
    <t>Л1-01-1..4</t>
  </si>
  <si>
    <t>УНЦ опор ВЛ 0,4 - 750 кВ</t>
  </si>
  <si>
    <t>1.2.1.2.4</t>
  </si>
  <si>
    <t>1.2.1.2.5</t>
  </si>
  <si>
    <t>Л3-01-1..4</t>
  </si>
  <si>
    <t>УНЦ провода СИП ВЛ 0,4 - 35 кВ</t>
  </si>
  <si>
    <t>Л7-04-1..4</t>
  </si>
  <si>
    <t>УНЦ на демонтаж ВЛ 0,4 - 750 кВ</t>
  </si>
  <si>
    <t>М2-01-1..2</t>
  </si>
  <si>
    <t>П3-01</t>
  </si>
  <si>
    <t>УНЦ на проектные и изыскательские работы по ВЛ</t>
  </si>
  <si>
    <t>0,870</t>
  </si>
  <si>
    <t>Л7-05-1..4</t>
  </si>
  <si>
    <t>1 562,50</t>
  </si>
  <si>
    <t>2025-2026</t>
  </si>
  <si>
    <t>1.2.1.2.6</t>
  </si>
  <si>
    <t>1.2.1.2.7</t>
  </si>
  <si>
    <t>1.2.1.2.8</t>
  </si>
  <si>
    <t>1.2.1.2.9</t>
  </si>
  <si>
    <t>1.2.1.2.10</t>
  </si>
  <si>
    <t>2027-2028</t>
  </si>
  <si>
    <t>2025</t>
  </si>
  <si>
    <t>2026</t>
  </si>
  <si>
    <t>0,4 кВ</t>
  </si>
  <si>
    <t>0,380</t>
  </si>
  <si>
    <t>0,250</t>
  </si>
  <si>
    <t>0,370</t>
  </si>
  <si>
    <t>0,930</t>
  </si>
  <si>
    <t>0,850</t>
  </si>
  <si>
    <t>0,950</t>
  </si>
  <si>
    <t>КТП-160кВА</t>
  </si>
  <si>
    <t>УНЦ КТП киоскового типа 6 - 20 кВ</t>
  </si>
  <si>
    <t>10/0,4 кВ</t>
  </si>
  <si>
    <t>1 ед.</t>
  </si>
  <si>
    <t>Э1-05-1..2</t>
  </si>
  <si>
    <t>В8-01-1..3</t>
  </si>
  <si>
    <t>1 ячейка</t>
  </si>
  <si>
    <t>1 объект</t>
  </si>
  <si>
    <t>П6-06</t>
  </si>
  <si>
    <t>1 214,64</t>
  </si>
  <si>
    <t>1 526,73</t>
  </si>
  <si>
    <t>ед</t>
  </si>
  <si>
    <t>Реконструкция трансформаторной подстанции 1х160 кВА с заменой силового трансформатора ЗТП-1 Жилая зона д. Стризнево, Вологодский район</t>
  </si>
  <si>
    <t>L_TP_1.2.1.1_13</t>
  </si>
  <si>
    <t>ЗТП-1 Жилая зона</t>
  </si>
  <si>
    <t>С</t>
  </si>
  <si>
    <t xml:space="preserve">10 </t>
  </si>
  <si>
    <t>Э1-05-112</t>
  </si>
  <si>
    <t>10</t>
  </si>
  <si>
    <t>L_TP_1.2.1.1_15</t>
  </si>
  <si>
    <t xml:space="preserve">Реконструкция трансформаторной подстанции 2х400 кВА с заменой силового трансформатора ЗТП-2 Котельная д. Стризнево, Вологодский район </t>
  </si>
  <si>
    <t>ЗТП-2 Котельная</t>
  </si>
  <si>
    <t>Э1-07-122</t>
  </si>
  <si>
    <t xml:space="preserve">Акт технического освидетельствования  </t>
  </si>
  <si>
    <t>Акт технического освидетельствования</t>
  </si>
  <si>
    <t>П6-07</t>
  </si>
  <si>
    <t>1.2.1.2.11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</si>
</sst>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0.000000"/>
    <numFmt numFmtId="166" formatCode="0_)"/>
    <numFmt numFmtId="167" formatCode="_-* #,##0.000_-;\-* #,##0.000_-;_-* &quot;-&quot;??_-;_-@_-"/>
    <numFmt numFmtId="168" formatCode="_-* #,##0.000\ _₽_-;\-* #,##0.000\ _₽_-;_-* &quot;-&quot;???\ _₽_-;_-@_-"/>
  </numFmts>
  <fonts count="2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Courier"/>
      <family val="1"/>
      <charset val="204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5" fillId="0" borderId="0"/>
    <xf numFmtId="0" fontId="7" fillId="0" borderId="0"/>
    <xf numFmtId="43" fontId="21" fillId="0" borderId="0" applyFont="0" applyFill="0" applyBorder="0" applyAlignment="0" applyProtection="0"/>
    <xf numFmtId="166" fontId="23" fillId="0" borderId="0"/>
  </cellStyleXfs>
  <cellXfs count="134">
    <xf numFmtId="0" fontId="0" fillId="0" borderId="0" xfId="0"/>
    <xf numFmtId="49" fontId="1" fillId="0" borderId="0" xfId="1" applyNumberFormat="1" applyAlignment="1">
      <alignment horizontal="center"/>
    </xf>
    <xf numFmtId="0" fontId="1" fillId="0" borderId="0" xfId="1" applyAlignment="1">
      <alignment wrapText="1"/>
    </xf>
    <xf numFmtId="0" fontId="1" fillId="0" borderId="0" xfId="1" applyAlignment="1">
      <alignment horizontal="center" wrapText="1"/>
    </xf>
    <xf numFmtId="0" fontId="1" fillId="0" borderId="0" xfId="1" applyAlignment="1">
      <alignment horizontal="center"/>
    </xf>
    <xf numFmtId="0" fontId="2" fillId="0" borderId="0" xfId="2" applyFont="1" applyAlignment="1">
      <alignment horizontal="right" vertical="center"/>
    </xf>
    <xf numFmtId="0" fontId="1" fillId="0" borderId="0" xfId="1"/>
    <xf numFmtId="0" fontId="2" fillId="0" borderId="0" xfId="2" applyFont="1" applyAlignment="1">
      <alignment horizontal="right"/>
    </xf>
    <xf numFmtId="0" fontId="3" fillId="0" borderId="0" xfId="1" applyFont="1" applyAlignment="1">
      <alignment vertical="center"/>
    </xf>
    <xf numFmtId="0" fontId="3" fillId="0" borderId="0" xfId="1" applyFont="1"/>
    <xf numFmtId="0" fontId="1" fillId="0" borderId="0" xfId="1" applyAlignment="1">
      <alignment vertical="center"/>
    </xf>
    <xf numFmtId="49" fontId="1" fillId="0" borderId="0" xfId="1" applyNumberFormat="1"/>
    <xf numFmtId="0" fontId="6" fillId="0" borderId="0" xfId="3" applyFont="1" applyAlignment="1">
      <alignment vertical="top"/>
    </xf>
    <xf numFmtId="0" fontId="8" fillId="0" borderId="0" xfId="4" applyFont="1"/>
    <xf numFmtId="0" fontId="9" fillId="0" borderId="0" xfId="1" applyFont="1" applyAlignment="1">
      <alignment vertical="center"/>
    </xf>
    <xf numFmtId="0" fontId="1" fillId="0" borderId="2" xfId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1" fillId="0" borderId="1" xfId="1" applyBorder="1" applyAlignment="1">
      <alignment horizontal="center" vertical="center" wrapText="1"/>
    </xf>
    <xf numFmtId="0" fontId="1" fillId="0" borderId="2" xfId="4" applyFont="1" applyBorder="1" applyAlignment="1">
      <alignment horizontal="center" vertical="center" wrapText="1"/>
    </xf>
    <xf numFmtId="0" fontId="8" fillId="0" borderId="0" xfId="4" applyFont="1" applyAlignment="1">
      <alignment horizontal="center"/>
    </xf>
    <xf numFmtId="0" fontId="1" fillId="0" borderId="2" xfId="4" applyFont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0" xfId="4" applyFont="1"/>
    <xf numFmtId="49" fontId="15" fillId="0" borderId="0" xfId="4" applyNumberFormat="1" applyFont="1"/>
    <xf numFmtId="0" fontId="7" fillId="0" borderId="0" xfId="4"/>
    <xf numFmtId="0" fontId="16" fillId="0" borderId="0" xfId="4" applyFont="1"/>
    <xf numFmtId="0" fontId="11" fillId="0" borderId="0" xfId="4" applyFont="1"/>
    <xf numFmtId="0" fontId="18" fillId="0" borderId="0" xfId="4" applyFont="1"/>
    <xf numFmtId="0" fontId="11" fillId="0" borderId="2" xfId="4" applyFont="1" applyBorder="1" applyAlignment="1">
      <alignment horizontal="center" vertical="center"/>
    </xf>
    <xf numFmtId="165" fontId="1" fillId="0" borderId="2" xfId="4" applyNumberFormat="1" applyFont="1" applyBorder="1" applyAlignment="1">
      <alignment horizontal="center" wrapText="1"/>
    </xf>
    <xf numFmtId="0" fontId="11" fillId="0" borderId="0" xfId="4" applyFont="1" applyAlignment="1">
      <alignment horizontal="center" vertical="center"/>
    </xf>
    <xf numFmtId="164" fontId="1" fillId="0" borderId="0" xfId="4" applyNumberFormat="1" applyFont="1" applyAlignment="1">
      <alignment horizontal="center" wrapText="1"/>
    </xf>
    <xf numFmtId="0" fontId="17" fillId="0" borderId="0" xfId="4" applyFont="1"/>
    <xf numFmtId="0" fontId="14" fillId="0" borderId="0" xfId="4" applyFont="1" applyAlignment="1">
      <alignment wrapText="1"/>
    </xf>
    <xf numFmtId="0" fontId="14" fillId="0" borderId="0" xfId="4" applyFont="1" applyAlignment="1">
      <alignment horizontal="center" wrapText="1"/>
    </xf>
    <xf numFmtId="0" fontId="18" fillId="0" borderId="0" xfId="4" applyFont="1" applyAlignment="1">
      <alignment wrapText="1"/>
    </xf>
    <xf numFmtId="0" fontId="7" fillId="0" borderId="0" xfId="4" applyAlignment="1">
      <alignment wrapText="1"/>
    </xf>
    <xf numFmtId="0" fontId="16" fillId="0" borderId="0" xfId="4" applyFont="1" applyAlignment="1">
      <alignment wrapText="1"/>
    </xf>
    <xf numFmtId="0" fontId="19" fillId="0" borderId="0" xfId="4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4" fontId="8" fillId="0" borderId="0" xfId="4" applyNumberFormat="1" applyFont="1"/>
    <xf numFmtId="3" fontId="1" fillId="0" borderId="2" xfId="1" applyNumberFormat="1" applyBorder="1" applyAlignment="1">
      <alignment horizontal="center" vertical="center" wrapText="1"/>
    </xf>
    <xf numFmtId="49" fontId="1" fillId="0" borderId="0" xfId="4" applyNumberFormat="1" applyFont="1" applyAlignment="1">
      <alignment vertical="center"/>
    </xf>
    <xf numFmtId="0" fontId="20" fillId="0" borderId="0" xfId="4" applyFont="1"/>
    <xf numFmtId="0" fontId="1" fillId="2" borderId="0" xfId="1" applyFill="1" applyAlignment="1">
      <alignment horizontal="center" vertical="center" wrapText="1"/>
    </xf>
    <xf numFmtId="43" fontId="1" fillId="0" borderId="2" xfId="5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4" fillId="0" borderId="2" xfId="3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24" fillId="3" borderId="2" xfId="3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49" fontId="1" fillId="3" borderId="2" xfId="1" applyNumberFormat="1" applyFill="1" applyBorder="1" applyAlignment="1">
      <alignment horizontal="center" vertical="center" wrapText="1"/>
    </xf>
    <xf numFmtId="0" fontId="1" fillId="3" borderId="2" xfId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/>
    </xf>
    <xf numFmtId="4" fontId="11" fillId="3" borderId="2" xfId="0" applyNumberFormat="1" applyFont="1" applyFill="1" applyBorder="1" applyAlignment="1">
      <alignment horizontal="center" vertical="center"/>
    </xf>
    <xf numFmtId="2" fontId="1" fillId="3" borderId="2" xfId="1" applyNumberFormat="1" applyFill="1" applyBorder="1" applyAlignment="1">
      <alignment horizontal="center" vertical="center" wrapText="1"/>
    </xf>
    <xf numFmtId="43" fontId="1" fillId="3" borderId="2" xfId="5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2" fontId="1" fillId="4" borderId="2" xfId="1" applyNumberFormat="1" applyFill="1" applyBorder="1" applyAlignment="1">
      <alignment horizontal="center" vertical="center" wrapText="1"/>
    </xf>
    <xf numFmtId="49" fontId="1" fillId="4" borderId="2" xfId="1" applyNumberFormat="1" applyFill="1" applyBorder="1" applyAlignment="1">
      <alignment horizontal="center" vertical="center" wrapText="1"/>
    </xf>
    <xf numFmtId="0" fontId="1" fillId="4" borderId="2" xfId="1" applyFill="1" applyBorder="1" applyAlignment="1">
      <alignment horizontal="center" vertical="center" wrapText="1"/>
    </xf>
    <xf numFmtId="0" fontId="1" fillId="4" borderId="0" xfId="1" applyFill="1" applyAlignment="1">
      <alignment horizontal="center" vertical="center" wrapText="1"/>
    </xf>
    <xf numFmtId="43" fontId="1" fillId="4" borderId="2" xfId="5" applyFont="1" applyFill="1" applyBorder="1" applyAlignment="1">
      <alignment horizontal="center" vertical="center" wrapText="1"/>
    </xf>
    <xf numFmtId="49" fontId="1" fillId="4" borderId="5" xfId="1" applyNumberFormat="1" applyFill="1" applyBorder="1" applyAlignment="1">
      <alignment horizontal="center" vertical="center" wrapText="1"/>
    </xf>
    <xf numFmtId="0" fontId="1" fillId="4" borderId="5" xfId="1" applyFill="1" applyBorder="1" applyAlignment="1">
      <alignment horizontal="center" vertical="center" wrapText="1"/>
    </xf>
    <xf numFmtId="49" fontId="1" fillId="0" borderId="2" xfId="1" applyNumberFormat="1" applyBorder="1" applyAlignment="1">
      <alignment horizontal="center" vertical="center" wrapText="1"/>
    </xf>
    <xf numFmtId="2" fontId="1" fillId="0" borderId="2" xfId="1" applyNumberFormat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2" fontId="1" fillId="5" borderId="2" xfId="1" applyNumberFormat="1" applyFill="1" applyBorder="1" applyAlignment="1">
      <alignment horizontal="center" vertical="center" wrapText="1"/>
    </xf>
    <xf numFmtId="49" fontId="1" fillId="5" borderId="2" xfId="1" applyNumberFormat="1" applyFill="1" applyBorder="1" applyAlignment="1">
      <alignment horizontal="center" vertical="center" wrapText="1"/>
    </xf>
    <xf numFmtId="0" fontId="1" fillId="5" borderId="2" xfId="1" applyFill="1" applyBorder="1" applyAlignment="1">
      <alignment horizontal="center" vertical="center" wrapText="1"/>
    </xf>
    <xf numFmtId="43" fontId="1" fillId="5" borderId="2" xfId="5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center" vertical="center" wrapText="1"/>
    </xf>
    <xf numFmtId="0" fontId="24" fillId="6" borderId="2" xfId="3" applyFont="1" applyFill="1" applyBorder="1" applyAlignment="1">
      <alignment horizontal="center" vertical="center" wrapText="1"/>
    </xf>
    <xf numFmtId="2" fontId="1" fillId="6" borderId="2" xfId="1" applyNumberFormat="1" applyFill="1" applyBorder="1" applyAlignment="1">
      <alignment horizontal="center" vertical="center" wrapText="1"/>
    </xf>
    <xf numFmtId="49" fontId="1" fillId="6" borderId="2" xfId="1" applyNumberFormat="1" applyFill="1" applyBorder="1" applyAlignment="1">
      <alignment horizontal="center" vertical="center" wrapText="1"/>
    </xf>
    <xf numFmtId="0" fontId="1" fillId="6" borderId="2" xfId="1" applyFill="1" applyBorder="1" applyAlignment="1">
      <alignment horizontal="center" vertical="center" wrapText="1"/>
    </xf>
    <xf numFmtId="43" fontId="1" fillId="6" borderId="2" xfId="5" applyFont="1" applyFill="1" applyBorder="1" applyAlignment="1">
      <alignment horizontal="center" vertical="center" wrapText="1"/>
    </xf>
    <xf numFmtId="0" fontId="24" fillId="4" borderId="2" xfId="3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26" fillId="7" borderId="2" xfId="0" applyFont="1" applyFill="1" applyBorder="1" applyAlignment="1">
      <alignment horizontal="center" vertical="center" wrapText="1"/>
    </xf>
    <xf numFmtId="0" fontId="24" fillId="7" borderId="2" xfId="3" applyFont="1" applyFill="1" applyBorder="1" applyAlignment="1">
      <alignment horizontal="center" vertical="center" wrapText="1"/>
    </xf>
    <xf numFmtId="2" fontId="1" fillId="7" borderId="2" xfId="1" applyNumberFormat="1" applyFill="1" applyBorder="1" applyAlignment="1">
      <alignment horizontal="center" vertical="center" wrapText="1"/>
    </xf>
    <xf numFmtId="49" fontId="1" fillId="7" borderId="2" xfId="1" applyNumberFormat="1" applyFill="1" applyBorder="1" applyAlignment="1">
      <alignment horizontal="center" vertical="center" wrapText="1"/>
    </xf>
    <xf numFmtId="0" fontId="1" fillId="7" borderId="2" xfId="1" applyFill="1" applyBorder="1" applyAlignment="1">
      <alignment horizontal="center" vertical="center" wrapText="1"/>
    </xf>
    <xf numFmtId="43" fontId="1" fillId="7" borderId="2" xfId="5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25" fillId="8" borderId="7" xfId="0" applyFont="1" applyFill="1" applyBorder="1" applyAlignment="1">
      <alignment horizontal="center" vertical="center" wrapText="1"/>
    </xf>
    <xf numFmtId="2" fontId="1" fillId="8" borderId="2" xfId="1" applyNumberFormat="1" applyFill="1" applyBorder="1" applyAlignment="1">
      <alignment horizontal="center" vertical="center" wrapText="1"/>
    </xf>
    <xf numFmtId="49" fontId="1" fillId="8" borderId="2" xfId="1" applyNumberFormat="1" applyFill="1" applyBorder="1" applyAlignment="1">
      <alignment horizontal="center" vertical="center" wrapText="1"/>
    </xf>
    <xf numFmtId="0" fontId="1" fillId="8" borderId="2" xfId="1" applyFill="1" applyBorder="1" applyAlignment="1">
      <alignment horizontal="center" vertical="center" wrapText="1"/>
    </xf>
    <xf numFmtId="0" fontId="26" fillId="6" borderId="2" xfId="0" applyFont="1" applyFill="1" applyBorder="1" applyAlignment="1">
      <alignment horizontal="center" vertical="center" wrapText="1"/>
    </xf>
    <xf numFmtId="167" fontId="1" fillId="0" borderId="2" xfId="4" applyNumberFormat="1" applyFont="1" applyBorder="1" applyAlignment="1">
      <alignment horizontal="center" vertical="center"/>
    </xf>
    <xf numFmtId="168" fontId="1" fillId="0" borderId="2" xfId="4" applyNumberFormat="1" applyFont="1" applyBorder="1" applyAlignment="1">
      <alignment horizontal="center" vertical="center"/>
    </xf>
    <xf numFmtId="2" fontId="1" fillId="0" borderId="0" xfId="1" applyNumberForma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2" fontId="1" fillId="0" borderId="1" xfId="1" applyNumberFormat="1" applyBorder="1" applyAlignment="1">
      <alignment horizontal="center" vertical="center" wrapText="1"/>
    </xf>
    <xf numFmtId="2" fontId="1" fillId="8" borderId="1" xfId="1" applyNumberFormat="1" applyFill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25" fillId="9" borderId="7" xfId="0" applyFont="1" applyFill="1" applyBorder="1" applyAlignment="1">
      <alignment horizontal="center" vertical="center" wrapText="1"/>
    </xf>
    <xf numFmtId="2" fontId="1" fillId="9" borderId="2" xfId="1" applyNumberFormat="1" applyFill="1" applyBorder="1" applyAlignment="1">
      <alignment horizontal="center" vertical="center" wrapText="1"/>
    </xf>
    <xf numFmtId="49" fontId="1" fillId="9" borderId="2" xfId="1" applyNumberFormat="1" applyFill="1" applyBorder="1" applyAlignment="1">
      <alignment horizontal="center" vertical="center" wrapText="1"/>
    </xf>
    <xf numFmtId="0" fontId="1" fillId="9" borderId="2" xfId="1" applyFill="1" applyBorder="1" applyAlignment="1">
      <alignment horizontal="center" vertical="center" wrapText="1"/>
    </xf>
    <xf numFmtId="2" fontId="1" fillId="9" borderId="1" xfId="1" applyNumberFormat="1" applyFill="1" applyBorder="1" applyAlignment="1">
      <alignment horizontal="center" vertical="center" wrapText="1"/>
    </xf>
    <xf numFmtId="43" fontId="1" fillId="9" borderId="2" xfId="5" applyFont="1" applyFill="1" applyBorder="1" applyAlignment="1">
      <alignment horizontal="center" vertical="center" wrapText="1"/>
    </xf>
    <xf numFmtId="43" fontId="1" fillId="8" borderId="2" xfId="5" applyFont="1" applyFill="1" applyBorder="1" applyAlignment="1">
      <alignment horizontal="center" vertical="center" wrapText="1"/>
    </xf>
    <xf numFmtId="0" fontId="26" fillId="0" borderId="2" xfId="4" applyFont="1" applyBorder="1" applyAlignment="1">
      <alignment horizontal="center" vertical="center"/>
    </xf>
    <xf numFmtId="0" fontId="26" fillId="0" borderId="6" xfId="4" applyFont="1" applyBorder="1" applyAlignment="1">
      <alignment horizontal="center"/>
    </xf>
    <xf numFmtId="0" fontId="1" fillId="0" borderId="1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1" fillId="0" borderId="2" xfId="4" applyFont="1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 wrapText="1"/>
    </xf>
    <xf numFmtId="0" fontId="10" fillId="0" borderId="0" xfId="4" applyFont="1" applyAlignment="1">
      <alignment horizontal="left" vertical="top" wrapText="1"/>
    </xf>
    <xf numFmtId="0" fontId="11" fillId="0" borderId="0" xfId="4" applyFont="1" applyAlignment="1">
      <alignment horizontal="left" vertical="top" wrapText="1"/>
    </xf>
    <xf numFmtId="49" fontId="11" fillId="0" borderId="2" xfId="4" applyNumberFormat="1" applyFont="1" applyBorder="1" applyAlignment="1">
      <alignment horizontal="center" vertical="center" wrapText="1"/>
    </xf>
  </cellXfs>
  <cellStyles count="7">
    <cellStyle name="Обычный" xfId="0" builtinId="0"/>
    <cellStyle name="Обычный 14" xfId="1" xr:uid="{00000000-0005-0000-0000-000001000000}"/>
    <cellStyle name="Обычный 2" xfId="4" xr:uid="{00000000-0005-0000-0000-000002000000}"/>
    <cellStyle name="Обычный 25 2" xfId="6" xr:uid="{9F6A4CE9-802D-EE45-8B4E-0674B1DEBD5D}"/>
    <cellStyle name="Обычный 3" xfId="2" xr:uid="{00000000-0005-0000-0000-000003000000}"/>
    <cellStyle name="Обычный 7" xfId="3" xr:uid="{00000000-0005-0000-0000-000004000000}"/>
    <cellStyle name="Финансовый" xfId="5" builtinId="3"/>
  </cellStyles>
  <dxfs count="0"/>
  <tableStyles count="0" defaultTableStyle="TableStyleMedium2" defaultPivotStyle="PivotStyleLight16"/>
  <colors>
    <mruColors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AG88"/>
  <sheetViews>
    <sheetView tabSelected="1" view="pageBreakPreview" zoomScale="69" zoomScaleNormal="70" zoomScaleSheetLayoutView="90" workbookViewId="0">
      <selection activeCell="S74" sqref="S74"/>
    </sheetView>
  </sheetViews>
  <sheetFormatPr baseColWidth="10" defaultColWidth="9.1640625" defaultRowHeight="16"/>
  <cols>
    <col min="1" max="1" width="13.33203125" style="1" customWidth="1"/>
    <col min="2" max="2" width="47" style="1" customWidth="1"/>
    <col min="3" max="3" width="19.83203125" style="1" customWidth="1"/>
    <col min="4" max="4" width="46" style="2" customWidth="1"/>
    <col min="5" max="5" width="29.5" style="2" customWidth="1"/>
    <col min="6" max="6" width="22.83203125" style="2" customWidth="1"/>
    <col min="7" max="7" width="25.6640625" style="2" customWidth="1"/>
    <col min="8" max="8" width="25.5" style="2" customWidth="1"/>
    <col min="9" max="9" width="16.5" style="3" customWidth="1"/>
    <col min="10" max="10" width="21.33203125" style="2" customWidth="1"/>
    <col min="11" max="12" width="31.33203125" style="3" customWidth="1"/>
    <col min="13" max="13" width="31.83203125" style="3" customWidth="1"/>
    <col min="14" max="14" width="15.5" style="3" customWidth="1"/>
    <col min="15" max="15" width="14.5" style="3" customWidth="1"/>
    <col min="16" max="16" width="13.6640625" style="4" customWidth="1"/>
    <col min="17" max="17" width="14.83203125" style="4" customWidth="1"/>
    <col min="18" max="18" width="22.5" style="4" customWidth="1"/>
    <col min="19" max="19" width="30.1640625" style="4" customWidth="1"/>
    <col min="20" max="20" width="36.83203125" style="4" customWidth="1"/>
    <col min="21" max="21" width="27.6640625" style="6" customWidth="1"/>
    <col min="22" max="22" width="6" style="6" customWidth="1"/>
    <col min="23" max="16384" width="9.1640625" style="6"/>
  </cols>
  <sheetData>
    <row r="1" spans="1:33" ht="18">
      <c r="U1" s="5" t="s">
        <v>0</v>
      </c>
    </row>
    <row r="2" spans="1:33" ht="18">
      <c r="U2" s="7" t="s">
        <v>1</v>
      </c>
    </row>
    <row r="3" spans="1:33" ht="18">
      <c r="U3" s="7" t="s">
        <v>2</v>
      </c>
    </row>
    <row r="4" spans="1:33" ht="18">
      <c r="U4" s="7"/>
    </row>
    <row r="5" spans="1:33" ht="18">
      <c r="A5" s="127" t="s">
        <v>3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41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</row>
    <row r="6" spans="1:33" ht="18">
      <c r="A6" s="127" t="s">
        <v>4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41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ht="18">
      <c r="A7" s="12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42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1:33">
      <c r="A8" s="6"/>
      <c r="B8" s="6"/>
      <c r="C8" s="6"/>
      <c r="D8" s="6"/>
      <c r="E8" s="10" t="s">
        <v>78</v>
      </c>
      <c r="F8" s="10"/>
      <c r="G8" s="10"/>
      <c r="H8" s="10"/>
      <c r="I8" s="11"/>
      <c r="J8" s="11"/>
      <c r="K8" s="6"/>
      <c r="L8" s="6"/>
      <c r="S8" s="11"/>
      <c r="T8" s="11"/>
    </row>
    <row r="9" spans="1:33">
      <c r="A9" s="6"/>
      <c r="B9" s="6"/>
      <c r="C9" s="6"/>
      <c r="D9" s="6"/>
      <c r="E9" s="12" t="s">
        <v>5</v>
      </c>
      <c r="F9" s="12"/>
      <c r="G9" s="12"/>
      <c r="H9" s="12"/>
      <c r="I9" s="12"/>
      <c r="J9" s="12"/>
      <c r="K9" s="6"/>
      <c r="L9" s="6"/>
      <c r="S9" s="12"/>
      <c r="T9" s="12"/>
    </row>
    <row r="10" spans="1:33">
      <c r="A10" s="6"/>
      <c r="B10" s="6"/>
      <c r="C10" s="6"/>
      <c r="D10" s="6"/>
      <c r="E10" s="1"/>
      <c r="F10" s="1"/>
      <c r="G10" s="1"/>
      <c r="H10" s="1"/>
      <c r="I10" s="11"/>
      <c r="J10" s="11"/>
      <c r="K10" s="6"/>
      <c r="L10" s="6"/>
      <c r="S10" s="11"/>
      <c r="T10" s="11"/>
    </row>
    <row r="11" spans="1:33">
      <c r="A11" s="6"/>
      <c r="B11" s="6"/>
      <c r="C11" s="6"/>
      <c r="D11" s="6"/>
      <c r="E11" s="10" t="s">
        <v>69</v>
      </c>
      <c r="F11" s="10"/>
      <c r="G11" s="10"/>
      <c r="H11" s="10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33" s="13" customFormat="1"/>
    <row r="13" spans="1:33" s="13" customFormat="1">
      <c r="E13" s="10"/>
      <c r="F13" s="10"/>
      <c r="G13" s="10"/>
      <c r="H13" s="10"/>
    </row>
    <row r="14" spans="1:33" s="13" customFormat="1">
      <c r="E14" s="10"/>
      <c r="F14" s="10"/>
      <c r="G14" s="10"/>
      <c r="H14" s="10"/>
    </row>
    <row r="15" spans="1:33" s="10" customForma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33">
      <c r="A16" s="122" t="s">
        <v>6</v>
      </c>
      <c r="B16" s="122" t="s">
        <v>7</v>
      </c>
      <c r="C16" s="122" t="s">
        <v>8</v>
      </c>
      <c r="D16" s="122" t="s">
        <v>9</v>
      </c>
      <c r="E16" s="126" t="s">
        <v>10</v>
      </c>
      <c r="F16" s="122" t="s">
        <v>11</v>
      </c>
      <c r="G16" s="122" t="s">
        <v>12</v>
      </c>
      <c r="H16" s="122" t="s">
        <v>13</v>
      </c>
      <c r="I16" s="124" t="s">
        <v>14</v>
      </c>
      <c r="J16" s="125"/>
      <c r="K16" s="125"/>
      <c r="L16" s="125"/>
      <c r="M16" s="125"/>
      <c r="N16" s="126" t="s">
        <v>15</v>
      </c>
      <c r="O16" s="126"/>
      <c r="P16" s="126"/>
      <c r="Q16" s="126"/>
      <c r="R16" s="126"/>
      <c r="S16" s="126"/>
      <c r="T16" s="126"/>
      <c r="U16" s="126" t="s">
        <v>16</v>
      </c>
    </row>
    <row r="17" spans="1:21" s="16" customFormat="1" ht="68">
      <c r="A17" s="123"/>
      <c r="B17" s="123"/>
      <c r="C17" s="123"/>
      <c r="D17" s="123"/>
      <c r="E17" s="126"/>
      <c r="F17" s="123"/>
      <c r="G17" s="123"/>
      <c r="H17" s="123"/>
      <c r="I17" s="15" t="s">
        <v>17</v>
      </c>
      <c r="J17" s="15" t="s">
        <v>18</v>
      </c>
      <c r="K17" s="15" t="s">
        <v>19</v>
      </c>
      <c r="L17" s="15" t="s">
        <v>20</v>
      </c>
      <c r="M17" s="44" t="s">
        <v>21</v>
      </c>
      <c r="N17" s="15" t="s">
        <v>22</v>
      </c>
      <c r="O17" s="15" t="s">
        <v>23</v>
      </c>
      <c r="P17" s="15" t="s">
        <v>24</v>
      </c>
      <c r="Q17" s="15" t="s">
        <v>25</v>
      </c>
      <c r="R17" s="15" t="s">
        <v>26</v>
      </c>
      <c r="S17" s="15" t="s">
        <v>27</v>
      </c>
      <c r="T17" s="44" t="s">
        <v>28</v>
      </c>
      <c r="U17" s="126"/>
    </row>
    <row r="18" spans="1:21" s="17" customFormat="1">
      <c r="A18" s="15">
        <v>1</v>
      </c>
      <c r="B18" s="15">
        <v>2</v>
      </c>
      <c r="C18" s="15">
        <v>3</v>
      </c>
      <c r="D18" s="15">
        <v>4</v>
      </c>
      <c r="E18" s="15">
        <v>5</v>
      </c>
      <c r="F18" s="15">
        <v>6</v>
      </c>
      <c r="G18" s="15">
        <v>7</v>
      </c>
      <c r="H18" s="15">
        <v>8</v>
      </c>
      <c r="I18" s="15">
        <v>9</v>
      </c>
      <c r="J18" s="15">
        <v>10</v>
      </c>
      <c r="K18" s="15">
        <v>11</v>
      </c>
      <c r="L18" s="15">
        <v>12</v>
      </c>
      <c r="M18" s="15">
        <v>13</v>
      </c>
      <c r="N18" s="15">
        <v>14</v>
      </c>
      <c r="O18" s="15">
        <v>15</v>
      </c>
      <c r="P18" s="15">
        <v>16</v>
      </c>
      <c r="Q18" s="15">
        <v>17</v>
      </c>
      <c r="R18" s="15">
        <v>18</v>
      </c>
      <c r="S18" s="15">
        <v>19</v>
      </c>
      <c r="T18" s="15">
        <v>20</v>
      </c>
      <c r="U18" s="15">
        <v>21</v>
      </c>
    </row>
    <row r="19" spans="1:21" s="17" customFormat="1" ht="124.5" customHeight="1">
      <c r="A19" s="54" t="s">
        <v>75</v>
      </c>
      <c r="B19" s="54" t="s">
        <v>79</v>
      </c>
      <c r="C19" s="55" t="s">
        <v>80</v>
      </c>
      <c r="D19" s="56" t="s">
        <v>73</v>
      </c>
      <c r="E19" s="57" t="s">
        <v>97</v>
      </c>
      <c r="F19" s="57" t="s">
        <v>63</v>
      </c>
      <c r="G19" s="57" t="s">
        <v>61</v>
      </c>
      <c r="H19" s="57" t="s">
        <v>98</v>
      </c>
      <c r="I19" s="57" t="s">
        <v>99</v>
      </c>
      <c r="J19" s="56" t="s">
        <v>74</v>
      </c>
      <c r="K19" s="57" t="s">
        <v>62</v>
      </c>
      <c r="L19" s="57" t="s">
        <v>42</v>
      </c>
      <c r="M19" s="58" t="s">
        <v>100</v>
      </c>
      <c r="N19" s="57" t="s">
        <v>63</v>
      </c>
      <c r="O19" s="57" t="s">
        <v>101</v>
      </c>
      <c r="P19" s="58" t="s">
        <v>72</v>
      </c>
      <c r="Q19" s="59" t="s">
        <v>71</v>
      </c>
      <c r="R19" s="60">
        <v>1495.32</v>
      </c>
      <c r="S19" s="61">
        <v>1.51</v>
      </c>
      <c r="T19" s="62">
        <f>N19*O19*R19*S19</f>
        <v>18063.4656</v>
      </c>
      <c r="U19" s="61" t="s">
        <v>42</v>
      </c>
    </row>
    <row r="20" spans="1:21" s="17" customFormat="1" ht="113.25" customHeight="1">
      <c r="A20" s="54" t="s">
        <v>75</v>
      </c>
      <c r="B20" s="54" t="s">
        <v>79</v>
      </c>
      <c r="C20" s="55" t="s">
        <v>80</v>
      </c>
      <c r="D20" s="56" t="s">
        <v>102</v>
      </c>
      <c r="E20" s="57" t="s">
        <v>97</v>
      </c>
      <c r="F20" s="57" t="s">
        <v>63</v>
      </c>
      <c r="G20" s="57" t="s">
        <v>61</v>
      </c>
      <c r="H20" s="57" t="s">
        <v>98</v>
      </c>
      <c r="I20" s="57" t="s">
        <v>99</v>
      </c>
      <c r="J20" s="63" t="s">
        <v>74</v>
      </c>
      <c r="K20" s="57" t="s">
        <v>62</v>
      </c>
      <c r="L20" s="57" t="s">
        <v>42</v>
      </c>
      <c r="M20" s="58" t="s">
        <v>100</v>
      </c>
      <c r="N20" s="57" t="s">
        <v>63</v>
      </c>
      <c r="O20" s="57" t="s">
        <v>63</v>
      </c>
      <c r="P20" s="58" t="s">
        <v>72</v>
      </c>
      <c r="Q20" s="59" t="s">
        <v>103</v>
      </c>
      <c r="R20" s="60">
        <v>2127.5100000000002</v>
      </c>
      <c r="S20" s="61">
        <v>1.51</v>
      </c>
      <c r="T20" s="62">
        <f>N20*O20*R20*S20</f>
        <v>3212.5401000000002</v>
      </c>
      <c r="U20" s="61" t="s">
        <v>42</v>
      </c>
    </row>
    <row r="21" spans="1:21" s="47" customFormat="1" ht="113.25" customHeight="1">
      <c r="A21" s="54" t="s">
        <v>75</v>
      </c>
      <c r="B21" s="54" t="s">
        <v>79</v>
      </c>
      <c r="C21" s="55" t="s">
        <v>80</v>
      </c>
      <c r="D21" s="57" t="s">
        <v>64</v>
      </c>
      <c r="E21" s="57" t="s">
        <v>97</v>
      </c>
      <c r="F21" s="57" t="s">
        <v>63</v>
      </c>
      <c r="G21" s="57" t="s">
        <v>61</v>
      </c>
      <c r="H21" s="57" t="s">
        <v>98</v>
      </c>
      <c r="I21" s="57" t="s">
        <v>99</v>
      </c>
      <c r="J21" s="57" t="s">
        <v>42</v>
      </c>
      <c r="K21" s="57" t="s">
        <v>62</v>
      </c>
      <c r="L21" s="57" t="s">
        <v>42</v>
      </c>
      <c r="M21" s="58" t="s">
        <v>100</v>
      </c>
      <c r="N21" s="57" t="s">
        <v>42</v>
      </c>
      <c r="O21" s="57" t="s">
        <v>42</v>
      </c>
      <c r="P21" s="57" t="s">
        <v>42</v>
      </c>
      <c r="Q21" s="57" t="s">
        <v>42</v>
      </c>
      <c r="R21" s="57" t="s">
        <v>42</v>
      </c>
      <c r="S21" s="57" t="s">
        <v>42</v>
      </c>
      <c r="T21" s="62">
        <f>T19+T20</f>
        <v>21276.005700000002</v>
      </c>
      <c r="U21" s="61" t="s">
        <v>42</v>
      </c>
    </row>
    <row r="22" spans="1:21" s="17" customFormat="1">
      <c r="A22" s="49"/>
      <c r="B22" s="49"/>
      <c r="C22" s="51"/>
      <c r="D22" s="74"/>
      <c r="E22" s="74"/>
      <c r="F22" s="74"/>
      <c r="G22" s="74"/>
      <c r="H22" s="74"/>
      <c r="I22" s="74"/>
      <c r="J22" s="74"/>
      <c r="K22" s="74"/>
      <c r="L22" s="74"/>
      <c r="M22" s="15"/>
      <c r="N22" s="74"/>
      <c r="O22" s="74"/>
      <c r="P22" s="74"/>
      <c r="Q22" s="74"/>
      <c r="R22" s="74"/>
      <c r="S22" s="74"/>
      <c r="T22" s="48"/>
      <c r="U22" s="75"/>
    </row>
    <row r="23" spans="1:21" s="17" customFormat="1" ht="119">
      <c r="A23" s="64" t="s">
        <v>76</v>
      </c>
      <c r="B23" s="65" t="s">
        <v>83</v>
      </c>
      <c r="C23" s="66" t="s">
        <v>81</v>
      </c>
      <c r="D23" s="67" t="s">
        <v>104</v>
      </c>
      <c r="E23" s="68" t="s">
        <v>106</v>
      </c>
      <c r="F23" s="68" t="s">
        <v>63</v>
      </c>
      <c r="G23" s="68" t="s">
        <v>61</v>
      </c>
      <c r="H23" s="68" t="s">
        <v>107</v>
      </c>
      <c r="I23" s="68" t="s">
        <v>108</v>
      </c>
      <c r="J23" s="68" t="s">
        <v>109</v>
      </c>
      <c r="K23" s="68" t="s">
        <v>62</v>
      </c>
      <c r="L23" s="68" t="s">
        <v>42</v>
      </c>
      <c r="M23" s="69" t="s">
        <v>100</v>
      </c>
      <c r="N23" s="69">
        <v>1</v>
      </c>
      <c r="O23" s="68" t="s">
        <v>110</v>
      </c>
      <c r="P23" s="69" t="s">
        <v>111</v>
      </c>
      <c r="Q23" s="69" t="s">
        <v>112</v>
      </c>
      <c r="R23" s="68" t="s">
        <v>105</v>
      </c>
      <c r="S23" s="67">
        <v>1</v>
      </c>
      <c r="T23" s="71">
        <f>N23*O23*R23*S23</f>
        <v>452.92959999999994</v>
      </c>
      <c r="U23" s="67" t="s">
        <v>42</v>
      </c>
    </row>
    <row r="24" spans="1:21" s="17" customFormat="1" ht="119">
      <c r="A24" s="64" t="s">
        <v>76</v>
      </c>
      <c r="B24" s="65" t="s">
        <v>83</v>
      </c>
      <c r="C24" s="66" t="s">
        <v>81</v>
      </c>
      <c r="D24" s="67" t="s">
        <v>113</v>
      </c>
      <c r="E24" s="68" t="s">
        <v>106</v>
      </c>
      <c r="F24" s="68" t="s">
        <v>63</v>
      </c>
      <c r="G24" s="68" t="s">
        <v>61</v>
      </c>
      <c r="H24" s="68" t="s">
        <v>107</v>
      </c>
      <c r="I24" s="68" t="s">
        <v>108</v>
      </c>
      <c r="J24" s="68" t="s">
        <v>109</v>
      </c>
      <c r="K24" s="68" t="s">
        <v>62</v>
      </c>
      <c r="L24" s="68" t="s">
        <v>42</v>
      </c>
      <c r="M24" s="69" t="s">
        <v>100</v>
      </c>
      <c r="N24" s="69">
        <v>1</v>
      </c>
      <c r="O24" s="68" t="s">
        <v>110</v>
      </c>
      <c r="P24" s="69" t="s">
        <v>111</v>
      </c>
      <c r="Q24" s="69" t="s">
        <v>116</v>
      </c>
      <c r="R24" s="67">
        <v>949.02</v>
      </c>
      <c r="S24" s="67">
        <v>1</v>
      </c>
      <c r="T24" s="71">
        <f t="shared" ref="T24:T76" si="0">N24*O24*R24*S24</f>
        <v>446.03939999999994</v>
      </c>
      <c r="U24" s="67" t="s">
        <v>42</v>
      </c>
    </row>
    <row r="25" spans="1:21" s="17" customFormat="1" ht="119">
      <c r="A25" s="64" t="s">
        <v>76</v>
      </c>
      <c r="B25" s="65" t="s">
        <v>83</v>
      </c>
      <c r="C25" s="66" t="s">
        <v>81</v>
      </c>
      <c r="D25" s="67" t="s">
        <v>117</v>
      </c>
      <c r="E25" s="68" t="s">
        <v>106</v>
      </c>
      <c r="F25" s="68" t="s">
        <v>63</v>
      </c>
      <c r="G25" s="68" t="s">
        <v>61</v>
      </c>
      <c r="H25" s="68" t="s">
        <v>107</v>
      </c>
      <c r="I25" s="68" t="s">
        <v>108</v>
      </c>
      <c r="J25" s="68" t="s">
        <v>109</v>
      </c>
      <c r="K25" s="68" t="s">
        <v>62</v>
      </c>
      <c r="L25" s="68" t="s">
        <v>42</v>
      </c>
      <c r="M25" s="69" t="s">
        <v>100</v>
      </c>
      <c r="N25" s="69">
        <v>1</v>
      </c>
      <c r="O25" s="68" t="s">
        <v>110</v>
      </c>
      <c r="P25" s="69" t="s">
        <v>111</v>
      </c>
      <c r="Q25" s="69" t="s">
        <v>118</v>
      </c>
      <c r="R25" s="67">
        <v>1529.52</v>
      </c>
      <c r="S25" s="67">
        <v>1</v>
      </c>
      <c r="T25" s="71">
        <f t="shared" si="0"/>
        <v>718.87439999999992</v>
      </c>
      <c r="U25" s="67" t="s">
        <v>42</v>
      </c>
    </row>
    <row r="26" spans="1:21" s="17" customFormat="1" ht="119">
      <c r="A26" s="64" t="s">
        <v>76</v>
      </c>
      <c r="B26" s="65" t="s">
        <v>83</v>
      </c>
      <c r="C26" s="66" t="s">
        <v>81</v>
      </c>
      <c r="D26" s="67" t="s">
        <v>119</v>
      </c>
      <c r="E26" s="68" t="s">
        <v>106</v>
      </c>
      <c r="F26" s="68" t="s">
        <v>63</v>
      </c>
      <c r="G26" s="68" t="s">
        <v>61</v>
      </c>
      <c r="H26" s="68" t="s">
        <v>107</v>
      </c>
      <c r="I26" s="68" t="s">
        <v>108</v>
      </c>
      <c r="J26" s="68" t="s">
        <v>109</v>
      </c>
      <c r="K26" s="68" t="s">
        <v>62</v>
      </c>
      <c r="L26" s="68" t="s">
        <v>42</v>
      </c>
      <c r="M26" s="69" t="s">
        <v>100</v>
      </c>
      <c r="N26" s="69">
        <v>1</v>
      </c>
      <c r="O26" s="68" t="s">
        <v>110</v>
      </c>
      <c r="P26" s="69" t="s">
        <v>111</v>
      </c>
      <c r="Q26" s="69" t="s">
        <v>120</v>
      </c>
      <c r="R26" s="67">
        <v>300.27</v>
      </c>
      <c r="S26" s="67">
        <v>1.96</v>
      </c>
      <c r="T26" s="71">
        <f>N26*O26*R26*S26</f>
        <v>276.60872399999994</v>
      </c>
      <c r="U26" s="67" t="s">
        <v>42</v>
      </c>
    </row>
    <row r="27" spans="1:21" s="17" customFormat="1" ht="119">
      <c r="A27" s="64" t="s">
        <v>76</v>
      </c>
      <c r="B27" s="65" t="s">
        <v>83</v>
      </c>
      <c r="C27" s="66" t="s">
        <v>81</v>
      </c>
      <c r="D27" s="67" t="s">
        <v>122</v>
      </c>
      <c r="E27" s="68" t="s">
        <v>106</v>
      </c>
      <c r="F27" s="68" t="s">
        <v>63</v>
      </c>
      <c r="G27" s="68" t="s">
        <v>61</v>
      </c>
      <c r="H27" s="68" t="s">
        <v>107</v>
      </c>
      <c r="I27" s="68" t="s">
        <v>108</v>
      </c>
      <c r="J27" s="68" t="s">
        <v>109</v>
      </c>
      <c r="K27" s="68" t="s">
        <v>62</v>
      </c>
      <c r="L27" s="68" t="s">
        <v>42</v>
      </c>
      <c r="M27" s="69" t="s">
        <v>100</v>
      </c>
      <c r="N27" s="69">
        <v>1</v>
      </c>
      <c r="O27" s="68" t="s">
        <v>63</v>
      </c>
      <c r="P27" s="69" t="s">
        <v>111</v>
      </c>
      <c r="Q27" s="69" t="s">
        <v>121</v>
      </c>
      <c r="R27" s="67">
        <v>234.03</v>
      </c>
      <c r="S27" s="67">
        <v>1</v>
      </c>
      <c r="T27" s="71">
        <f>N27*O27*R27*S27</f>
        <v>234.03</v>
      </c>
      <c r="U27" s="67" t="s">
        <v>42</v>
      </c>
    </row>
    <row r="28" spans="1:21" s="17" customFormat="1" ht="119">
      <c r="A28" s="64" t="s">
        <v>76</v>
      </c>
      <c r="B28" s="65" t="s">
        <v>83</v>
      </c>
      <c r="C28" s="66" t="s">
        <v>81</v>
      </c>
      <c r="D28" s="68" t="s">
        <v>64</v>
      </c>
      <c r="E28" s="68" t="s">
        <v>106</v>
      </c>
      <c r="F28" s="68" t="s">
        <v>63</v>
      </c>
      <c r="G28" s="68" t="s">
        <v>61</v>
      </c>
      <c r="H28" s="68" t="s">
        <v>107</v>
      </c>
      <c r="I28" s="68" t="s">
        <v>108</v>
      </c>
      <c r="J28" s="68" t="s">
        <v>109</v>
      </c>
      <c r="K28" s="68" t="s">
        <v>62</v>
      </c>
      <c r="L28" s="72" t="s">
        <v>42</v>
      </c>
      <c r="M28" s="73" t="s">
        <v>100</v>
      </c>
      <c r="N28" s="70">
        <v>1</v>
      </c>
      <c r="O28" s="68" t="s">
        <v>42</v>
      </c>
      <c r="P28" s="68" t="s">
        <v>42</v>
      </c>
      <c r="Q28" s="68" t="s">
        <v>42</v>
      </c>
      <c r="R28" s="68" t="s">
        <v>42</v>
      </c>
      <c r="S28" s="67" t="s">
        <v>42</v>
      </c>
      <c r="T28" s="71">
        <f>T23+T24+T25+T26+T27</f>
        <v>2128.4821239999997</v>
      </c>
      <c r="U28" s="67" t="s">
        <v>42</v>
      </c>
    </row>
    <row r="29" spans="1:21" s="17" customFormat="1">
      <c r="A29" s="49"/>
      <c r="B29" s="52"/>
      <c r="C29" s="51"/>
      <c r="D29" s="74"/>
      <c r="E29" s="74"/>
      <c r="F29" s="74"/>
      <c r="G29" s="74"/>
      <c r="H29" s="74"/>
      <c r="I29" s="74"/>
      <c r="J29" s="74"/>
      <c r="K29" s="74"/>
      <c r="L29" s="74"/>
      <c r="M29" s="15"/>
      <c r="O29" s="74"/>
      <c r="P29" s="74"/>
      <c r="Q29" s="74"/>
      <c r="R29" s="74"/>
      <c r="S29" s="75"/>
      <c r="T29" s="48"/>
      <c r="U29" s="75"/>
    </row>
    <row r="30" spans="1:21" s="17" customFormat="1" ht="119">
      <c r="A30" s="76" t="s">
        <v>77</v>
      </c>
      <c r="B30" s="77" t="s">
        <v>84</v>
      </c>
      <c r="C30" s="78" t="s">
        <v>82</v>
      </c>
      <c r="D30" s="79" t="s">
        <v>104</v>
      </c>
      <c r="E30" s="80" t="s">
        <v>106</v>
      </c>
      <c r="F30" s="80" t="s">
        <v>63</v>
      </c>
      <c r="G30" s="80" t="s">
        <v>61</v>
      </c>
      <c r="H30" s="80" t="s">
        <v>107</v>
      </c>
      <c r="I30" s="80" t="s">
        <v>108</v>
      </c>
      <c r="J30" s="80" t="s">
        <v>109</v>
      </c>
      <c r="K30" s="80" t="s">
        <v>62</v>
      </c>
      <c r="L30" s="80" t="s">
        <v>42</v>
      </c>
      <c r="M30" s="81" t="s">
        <v>100</v>
      </c>
      <c r="N30" s="81">
        <v>1</v>
      </c>
      <c r="O30" s="80" t="s">
        <v>123</v>
      </c>
      <c r="P30" s="80" t="s">
        <v>111</v>
      </c>
      <c r="Q30" s="80" t="s">
        <v>112</v>
      </c>
      <c r="R30" s="80" t="s">
        <v>105</v>
      </c>
      <c r="S30" s="79">
        <v>1</v>
      </c>
      <c r="T30" s="82">
        <f>N30*O30*R30*S30</f>
        <v>838.40159999999992</v>
      </c>
      <c r="U30" s="79" t="s">
        <v>42</v>
      </c>
    </row>
    <row r="31" spans="1:21" s="17" customFormat="1" ht="119">
      <c r="A31" s="76" t="s">
        <v>77</v>
      </c>
      <c r="B31" s="77" t="s">
        <v>84</v>
      </c>
      <c r="C31" s="78" t="s">
        <v>82</v>
      </c>
      <c r="D31" s="79" t="s">
        <v>113</v>
      </c>
      <c r="E31" s="80" t="s">
        <v>106</v>
      </c>
      <c r="F31" s="80" t="s">
        <v>63</v>
      </c>
      <c r="G31" s="80" t="s">
        <v>61</v>
      </c>
      <c r="H31" s="80" t="s">
        <v>107</v>
      </c>
      <c r="I31" s="80" t="s">
        <v>108</v>
      </c>
      <c r="J31" s="80" t="s">
        <v>109</v>
      </c>
      <c r="K31" s="80" t="s">
        <v>62</v>
      </c>
      <c r="L31" s="80" t="s">
        <v>42</v>
      </c>
      <c r="M31" s="81" t="s">
        <v>100</v>
      </c>
      <c r="N31" s="81">
        <v>1</v>
      </c>
      <c r="O31" s="80" t="s">
        <v>123</v>
      </c>
      <c r="P31" s="80" t="s">
        <v>111</v>
      </c>
      <c r="Q31" s="80" t="s">
        <v>116</v>
      </c>
      <c r="R31" s="80">
        <v>949.02</v>
      </c>
      <c r="S31" s="79">
        <v>1</v>
      </c>
      <c r="T31" s="82">
        <f>N31*O31*R31*S31</f>
        <v>825.64739999999995</v>
      </c>
      <c r="U31" s="79" t="s">
        <v>42</v>
      </c>
    </row>
    <row r="32" spans="1:21" s="17" customFormat="1" ht="119">
      <c r="A32" s="76" t="s">
        <v>77</v>
      </c>
      <c r="B32" s="77" t="s">
        <v>84</v>
      </c>
      <c r="C32" s="78" t="s">
        <v>82</v>
      </c>
      <c r="D32" s="79" t="s">
        <v>117</v>
      </c>
      <c r="E32" s="80" t="s">
        <v>106</v>
      </c>
      <c r="F32" s="80" t="s">
        <v>63</v>
      </c>
      <c r="G32" s="80" t="s">
        <v>61</v>
      </c>
      <c r="H32" s="80" t="s">
        <v>107</v>
      </c>
      <c r="I32" s="80" t="s">
        <v>108</v>
      </c>
      <c r="J32" s="80" t="s">
        <v>109</v>
      </c>
      <c r="K32" s="80" t="s">
        <v>62</v>
      </c>
      <c r="L32" s="80" t="s">
        <v>42</v>
      </c>
      <c r="M32" s="81" t="s">
        <v>100</v>
      </c>
      <c r="N32" s="81">
        <v>1</v>
      </c>
      <c r="O32" s="80" t="s">
        <v>123</v>
      </c>
      <c r="P32" s="80" t="s">
        <v>111</v>
      </c>
      <c r="Q32" s="80" t="s">
        <v>124</v>
      </c>
      <c r="R32" s="80" t="s">
        <v>125</v>
      </c>
      <c r="S32" s="79">
        <v>1</v>
      </c>
      <c r="T32" s="82">
        <f t="shared" ref="T32:T34" si="1">N32*O32*R32*S32</f>
        <v>1359.375</v>
      </c>
      <c r="U32" s="79" t="s">
        <v>42</v>
      </c>
    </row>
    <row r="33" spans="1:21" s="17" customFormat="1" ht="119">
      <c r="A33" s="76" t="s">
        <v>77</v>
      </c>
      <c r="B33" s="77" t="s">
        <v>84</v>
      </c>
      <c r="C33" s="78" t="s">
        <v>82</v>
      </c>
      <c r="D33" s="79" t="s">
        <v>119</v>
      </c>
      <c r="E33" s="80" t="s">
        <v>106</v>
      </c>
      <c r="F33" s="80" t="s">
        <v>63</v>
      </c>
      <c r="G33" s="80" t="s">
        <v>61</v>
      </c>
      <c r="H33" s="80" t="s">
        <v>107</v>
      </c>
      <c r="I33" s="80" t="s">
        <v>108</v>
      </c>
      <c r="J33" s="80" t="s">
        <v>109</v>
      </c>
      <c r="K33" s="80" t="s">
        <v>62</v>
      </c>
      <c r="L33" s="80" t="s">
        <v>42</v>
      </c>
      <c r="M33" s="81" t="s">
        <v>100</v>
      </c>
      <c r="N33" s="81">
        <v>1</v>
      </c>
      <c r="O33" s="80" t="s">
        <v>123</v>
      </c>
      <c r="P33" s="80" t="s">
        <v>111</v>
      </c>
      <c r="Q33" s="80" t="s">
        <v>120</v>
      </c>
      <c r="R33" s="80">
        <v>300.27</v>
      </c>
      <c r="S33" s="79">
        <v>1.96</v>
      </c>
      <c r="T33" s="82">
        <f t="shared" si="1"/>
        <v>512.02040399999998</v>
      </c>
      <c r="U33" s="79" t="s">
        <v>42</v>
      </c>
    </row>
    <row r="34" spans="1:21" s="17" customFormat="1" ht="48" customHeight="1">
      <c r="A34" s="76" t="s">
        <v>77</v>
      </c>
      <c r="B34" s="77" t="s">
        <v>84</v>
      </c>
      <c r="C34" s="78" t="s">
        <v>82</v>
      </c>
      <c r="D34" s="79" t="s">
        <v>122</v>
      </c>
      <c r="E34" s="80" t="s">
        <v>106</v>
      </c>
      <c r="F34" s="80" t="s">
        <v>63</v>
      </c>
      <c r="G34" s="80" t="s">
        <v>61</v>
      </c>
      <c r="H34" s="80" t="s">
        <v>107</v>
      </c>
      <c r="I34" s="80" t="s">
        <v>108</v>
      </c>
      <c r="J34" s="80" t="s">
        <v>109</v>
      </c>
      <c r="K34" s="80" t="s">
        <v>62</v>
      </c>
      <c r="L34" s="80" t="s">
        <v>42</v>
      </c>
      <c r="M34" s="81" t="s">
        <v>100</v>
      </c>
      <c r="N34" s="81">
        <v>1</v>
      </c>
      <c r="O34" s="80" t="s">
        <v>63</v>
      </c>
      <c r="P34" s="80" t="s">
        <v>111</v>
      </c>
      <c r="Q34" s="80" t="s">
        <v>121</v>
      </c>
      <c r="R34" s="80">
        <v>234.03</v>
      </c>
      <c r="S34" s="79">
        <v>1</v>
      </c>
      <c r="T34" s="82">
        <f t="shared" si="1"/>
        <v>234.03</v>
      </c>
      <c r="U34" s="79" t="s">
        <v>42</v>
      </c>
    </row>
    <row r="35" spans="1:21" s="17" customFormat="1" ht="119">
      <c r="A35" s="76" t="s">
        <v>77</v>
      </c>
      <c r="B35" s="77" t="s">
        <v>84</v>
      </c>
      <c r="C35" s="78" t="s">
        <v>82</v>
      </c>
      <c r="D35" s="80" t="s">
        <v>64</v>
      </c>
      <c r="E35" s="80" t="s">
        <v>106</v>
      </c>
      <c r="F35" s="80" t="s">
        <v>63</v>
      </c>
      <c r="G35" s="80" t="s">
        <v>61</v>
      </c>
      <c r="H35" s="80" t="s">
        <v>107</v>
      </c>
      <c r="I35" s="80" t="s">
        <v>108</v>
      </c>
      <c r="J35" s="80" t="s">
        <v>109</v>
      </c>
      <c r="K35" s="80" t="s">
        <v>62</v>
      </c>
      <c r="L35" s="80" t="s">
        <v>42</v>
      </c>
      <c r="M35" s="81" t="s">
        <v>100</v>
      </c>
      <c r="N35" s="80">
        <v>1</v>
      </c>
      <c r="O35" s="80" t="s">
        <v>123</v>
      </c>
      <c r="P35" s="80" t="s">
        <v>111</v>
      </c>
      <c r="Q35" s="81" t="s">
        <v>42</v>
      </c>
      <c r="R35" s="79" t="s">
        <v>42</v>
      </c>
      <c r="S35" s="79" t="s">
        <v>42</v>
      </c>
      <c r="T35" s="82">
        <f>T30+T31+T32+T33+T34</f>
        <v>3769.474404</v>
      </c>
      <c r="U35" s="79" t="s">
        <v>42</v>
      </c>
    </row>
    <row r="36" spans="1:21" s="17" customFormat="1">
      <c r="A36" s="49"/>
      <c r="B36" s="52"/>
      <c r="C36" s="51"/>
      <c r="D36" s="74"/>
      <c r="E36" s="74"/>
      <c r="F36" s="74"/>
      <c r="G36" s="74"/>
      <c r="H36" s="74"/>
      <c r="I36" s="74"/>
      <c r="J36" s="74"/>
      <c r="K36" s="74"/>
      <c r="L36" s="74"/>
      <c r="M36" s="15"/>
      <c r="N36" s="74"/>
      <c r="O36" s="74"/>
      <c r="P36" s="15"/>
      <c r="Q36" s="15"/>
      <c r="R36" s="75"/>
      <c r="S36" s="75"/>
      <c r="T36" s="48"/>
      <c r="U36" s="75"/>
    </row>
    <row r="37" spans="1:21" s="17" customFormat="1" ht="119">
      <c r="A37" s="83" t="s">
        <v>114</v>
      </c>
      <c r="B37" s="84" t="s">
        <v>85</v>
      </c>
      <c r="C37" s="85" t="s">
        <v>86</v>
      </c>
      <c r="D37" s="86" t="s">
        <v>104</v>
      </c>
      <c r="E37" s="87" t="s">
        <v>106</v>
      </c>
      <c r="F37" s="87" t="s">
        <v>63</v>
      </c>
      <c r="G37" s="87" t="s">
        <v>61</v>
      </c>
      <c r="H37" s="87" t="s">
        <v>126</v>
      </c>
      <c r="I37" s="87" t="s">
        <v>108</v>
      </c>
      <c r="J37" s="87" t="s">
        <v>109</v>
      </c>
      <c r="K37" s="87" t="s">
        <v>62</v>
      </c>
      <c r="L37" s="87" t="s">
        <v>42</v>
      </c>
      <c r="M37" s="88" t="s">
        <v>100</v>
      </c>
      <c r="N37" s="87" t="s">
        <v>63</v>
      </c>
      <c r="O37" s="87" t="s">
        <v>141</v>
      </c>
      <c r="P37" s="87" t="s">
        <v>111</v>
      </c>
      <c r="Q37" s="87" t="s">
        <v>112</v>
      </c>
      <c r="R37" s="87" t="s">
        <v>105</v>
      </c>
      <c r="S37" s="86">
        <v>1</v>
      </c>
      <c r="T37" s="89">
        <f>N37*O37*R37*S37</f>
        <v>915.49599999999987</v>
      </c>
      <c r="U37" s="86" t="s">
        <v>42</v>
      </c>
    </row>
    <row r="38" spans="1:21" s="17" customFormat="1" ht="119">
      <c r="A38" s="83" t="s">
        <v>114</v>
      </c>
      <c r="B38" s="84" t="s">
        <v>85</v>
      </c>
      <c r="C38" s="85" t="s">
        <v>86</v>
      </c>
      <c r="D38" s="86" t="s">
        <v>113</v>
      </c>
      <c r="E38" s="87" t="s">
        <v>106</v>
      </c>
      <c r="F38" s="87" t="s">
        <v>63</v>
      </c>
      <c r="G38" s="87" t="s">
        <v>61</v>
      </c>
      <c r="H38" s="87" t="s">
        <v>126</v>
      </c>
      <c r="I38" s="87" t="s">
        <v>108</v>
      </c>
      <c r="J38" s="87" t="s">
        <v>109</v>
      </c>
      <c r="K38" s="87" t="s">
        <v>62</v>
      </c>
      <c r="L38" s="87" t="s">
        <v>42</v>
      </c>
      <c r="M38" s="88" t="s">
        <v>100</v>
      </c>
      <c r="N38" s="87" t="s">
        <v>63</v>
      </c>
      <c r="O38" s="87" t="s">
        <v>141</v>
      </c>
      <c r="P38" s="87" t="s">
        <v>111</v>
      </c>
      <c r="Q38" s="87" t="s">
        <v>116</v>
      </c>
      <c r="R38" s="87">
        <v>949.02</v>
      </c>
      <c r="S38" s="86">
        <v>1</v>
      </c>
      <c r="T38" s="89">
        <f>N38*O38*R38*S38</f>
        <v>901.56899999999996</v>
      </c>
      <c r="U38" s="86" t="s">
        <v>42</v>
      </c>
    </row>
    <row r="39" spans="1:21" s="17" customFormat="1" ht="119">
      <c r="A39" s="83" t="s">
        <v>114</v>
      </c>
      <c r="B39" s="84" t="s">
        <v>85</v>
      </c>
      <c r="C39" s="85" t="s">
        <v>86</v>
      </c>
      <c r="D39" s="86" t="s">
        <v>117</v>
      </c>
      <c r="E39" s="87" t="s">
        <v>106</v>
      </c>
      <c r="F39" s="87" t="s">
        <v>63</v>
      </c>
      <c r="G39" s="87" t="s">
        <v>61</v>
      </c>
      <c r="H39" s="87" t="s">
        <v>126</v>
      </c>
      <c r="I39" s="87" t="s">
        <v>108</v>
      </c>
      <c r="J39" s="87" t="s">
        <v>109</v>
      </c>
      <c r="K39" s="87" t="s">
        <v>62</v>
      </c>
      <c r="L39" s="87" t="s">
        <v>42</v>
      </c>
      <c r="M39" s="88" t="s">
        <v>100</v>
      </c>
      <c r="N39" s="87" t="s">
        <v>63</v>
      </c>
      <c r="O39" s="87" t="s">
        <v>141</v>
      </c>
      <c r="P39" s="87" t="s">
        <v>111</v>
      </c>
      <c r="Q39" s="87" t="s">
        <v>124</v>
      </c>
      <c r="R39" s="87" t="s">
        <v>125</v>
      </c>
      <c r="S39" s="86">
        <v>1</v>
      </c>
      <c r="T39" s="89">
        <f t="shared" ref="T39:T41" si="2">N39*O39*R39*S39</f>
        <v>1484.375</v>
      </c>
      <c r="U39" s="86" t="s">
        <v>42</v>
      </c>
    </row>
    <row r="40" spans="1:21" s="17" customFormat="1" ht="119">
      <c r="A40" s="83" t="s">
        <v>114</v>
      </c>
      <c r="B40" s="84" t="s">
        <v>85</v>
      </c>
      <c r="C40" s="85" t="s">
        <v>86</v>
      </c>
      <c r="D40" s="86" t="s">
        <v>119</v>
      </c>
      <c r="E40" s="87" t="s">
        <v>106</v>
      </c>
      <c r="F40" s="87" t="s">
        <v>63</v>
      </c>
      <c r="G40" s="87" t="s">
        <v>61</v>
      </c>
      <c r="H40" s="87" t="s">
        <v>126</v>
      </c>
      <c r="I40" s="87" t="s">
        <v>108</v>
      </c>
      <c r="J40" s="87" t="s">
        <v>109</v>
      </c>
      <c r="K40" s="87" t="s">
        <v>62</v>
      </c>
      <c r="L40" s="87" t="s">
        <v>42</v>
      </c>
      <c r="M40" s="88" t="s">
        <v>100</v>
      </c>
      <c r="N40" s="87" t="s">
        <v>63</v>
      </c>
      <c r="O40" s="87" t="s">
        <v>141</v>
      </c>
      <c r="P40" s="87" t="s">
        <v>111</v>
      </c>
      <c r="Q40" s="87" t="s">
        <v>120</v>
      </c>
      <c r="R40" s="87">
        <v>300.27</v>
      </c>
      <c r="S40" s="86">
        <v>1.96</v>
      </c>
      <c r="T40" s="89">
        <f t="shared" si="2"/>
        <v>559.10273999999993</v>
      </c>
      <c r="U40" s="86" t="s">
        <v>42</v>
      </c>
    </row>
    <row r="41" spans="1:21" s="17" customFormat="1" ht="119">
      <c r="A41" s="83" t="s">
        <v>114</v>
      </c>
      <c r="B41" s="84" t="s">
        <v>85</v>
      </c>
      <c r="C41" s="85" t="s">
        <v>86</v>
      </c>
      <c r="D41" s="86" t="s">
        <v>122</v>
      </c>
      <c r="E41" s="87" t="s">
        <v>106</v>
      </c>
      <c r="F41" s="87" t="s">
        <v>63</v>
      </c>
      <c r="G41" s="87" t="s">
        <v>61</v>
      </c>
      <c r="H41" s="87" t="s">
        <v>126</v>
      </c>
      <c r="I41" s="87" t="s">
        <v>108</v>
      </c>
      <c r="J41" s="87" t="s">
        <v>109</v>
      </c>
      <c r="K41" s="87" t="s">
        <v>62</v>
      </c>
      <c r="L41" s="87" t="s">
        <v>42</v>
      </c>
      <c r="M41" s="88" t="s">
        <v>100</v>
      </c>
      <c r="N41" s="87" t="s">
        <v>63</v>
      </c>
      <c r="O41" s="87" t="s">
        <v>63</v>
      </c>
      <c r="P41" s="87" t="s">
        <v>111</v>
      </c>
      <c r="Q41" s="87" t="s">
        <v>121</v>
      </c>
      <c r="R41" s="87">
        <v>234.03</v>
      </c>
      <c r="S41" s="86">
        <v>1</v>
      </c>
      <c r="T41" s="89">
        <f t="shared" si="2"/>
        <v>234.03</v>
      </c>
      <c r="U41" s="86" t="s">
        <v>42</v>
      </c>
    </row>
    <row r="42" spans="1:21" s="17" customFormat="1" ht="119">
      <c r="A42" s="83" t="s">
        <v>114</v>
      </c>
      <c r="B42" s="84" t="s">
        <v>85</v>
      </c>
      <c r="C42" s="85" t="s">
        <v>86</v>
      </c>
      <c r="D42" s="87" t="s">
        <v>64</v>
      </c>
      <c r="E42" s="87" t="s">
        <v>106</v>
      </c>
      <c r="F42" s="87" t="s">
        <v>63</v>
      </c>
      <c r="G42" s="87" t="s">
        <v>61</v>
      </c>
      <c r="H42" s="87" t="s">
        <v>126</v>
      </c>
      <c r="I42" s="87" t="s">
        <v>108</v>
      </c>
      <c r="J42" s="87" t="s">
        <v>109</v>
      </c>
      <c r="K42" s="87" t="s">
        <v>62</v>
      </c>
      <c r="L42" s="87" t="s">
        <v>42</v>
      </c>
      <c r="M42" s="88" t="s">
        <v>100</v>
      </c>
      <c r="N42" s="87" t="s">
        <v>63</v>
      </c>
      <c r="O42" s="87" t="s">
        <v>141</v>
      </c>
      <c r="P42" s="87" t="s">
        <v>111</v>
      </c>
      <c r="Q42" s="88" t="s">
        <v>42</v>
      </c>
      <c r="R42" s="86" t="s">
        <v>42</v>
      </c>
      <c r="S42" s="86" t="s">
        <v>42</v>
      </c>
      <c r="T42" s="89">
        <f>T37+T38+T39+T40+T41</f>
        <v>4094.5727399999996</v>
      </c>
      <c r="U42" s="86" t="s">
        <v>42</v>
      </c>
    </row>
    <row r="43" spans="1:21" s="17" customFormat="1">
      <c r="A43" s="49"/>
      <c r="B43" s="52"/>
      <c r="C43" s="108"/>
      <c r="D43" s="75"/>
      <c r="E43" s="74"/>
      <c r="F43" s="74"/>
      <c r="G43" s="74"/>
      <c r="H43" s="74"/>
      <c r="I43" s="74"/>
      <c r="J43" s="74"/>
      <c r="K43" s="74"/>
      <c r="L43" s="74"/>
      <c r="M43" s="15"/>
      <c r="N43" s="74"/>
      <c r="O43" s="74"/>
      <c r="P43" s="15"/>
      <c r="Q43" s="15"/>
      <c r="R43" s="75"/>
      <c r="S43" s="75"/>
      <c r="T43" s="48">
        <f t="shared" si="0"/>
        <v>0</v>
      </c>
      <c r="U43" s="75"/>
    </row>
    <row r="44" spans="1:21" s="17" customFormat="1" ht="119">
      <c r="A44" s="64" t="s">
        <v>115</v>
      </c>
      <c r="B44" s="65" t="s">
        <v>87</v>
      </c>
      <c r="C44" s="90" t="s">
        <v>88</v>
      </c>
      <c r="D44" s="67" t="s">
        <v>104</v>
      </c>
      <c r="E44" s="68" t="s">
        <v>106</v>
      </c>
      <c r="F44" s="68" t="s">
        <v>63</v>
      </c>
      <c r="G44" s="68" t="s">
        <v>61</v>
      </c>
      <c r="H44" s="68" t="s">
        <v>126</v>
      </c>
      <c r="I44" s="68" t="s">
        <v>108</v>
      </c>
      <c r="J44" s="68" t="s">
        <v>109</v>
      </c>
      <c r="K44" s="68" t="s">
        <v>62</v>
      </c>
      <c r="L44" s="68" t="s">
        <v>42</v>
      </c>
      <c r="M44" s="69" t="s">
        <v>100</v>
      </c>
      <c r="N44" s="68" t="s">
        <v>63</v>
      </c>
      <c r="O44" s="68" t="s">
        <v>140</v>
      </c>
      <c r="P44" s="68" t="s">
        <v>111</v>
      </c>
      <c r="Q44" s="68" t="s">
        <v>112</v>
      </c>
      <c r="R44" s="68" t="s">
        <v>105</v>
      </c>
      <c r="S44" s="67">
        <v>1</v>
      </c>
      <c r="T44" s="71">
        <f>N44*O44*R44*S44</f>
        <v>819.12799999999993</v>
      </c>
      <c r="U44" s="67" t="s">
        <v>42</v>
      </c>
    </row>
    <row r="45" spans="1:21" s="17" customFormat="1" ht="119">
      <c r="A45" s="64" t="s">
        <v>115</v>
      </c>
      <c r="B45" s="65" t="s">
        <v>87</v>
      </c>
      <c r="C45" s="90" t="s">
        <v>88</v>
      </c>
      <c r="D45" s="67" t="s">
        <v>113</v>
      </c>
      <c r="E45" s="68" t="s">
        <v>106</v>
      </c>
      <c r="F45" s="68" t="s">
        <v>63</v>
      </c>
      <c r="G45" s="68" t="s">
        <v>61</v>
      </c>
      <c r="H45" s="68" t="s">
        <v>126</v>
      </c>
      <c r="I45" s="68" t="s">
        <v>108</v>
      </c>
      <c r="J45" s="68" t="s">
        <v>109</v>
      </c>
      <c r="K45" s="68" t="s">
        <v>62</v>
      </c>
      <c r="L45" s="68" t="s">
        <v>42</v>
      </c>
      <c r="M45" s="69" t="s">
        <v>100</v>
      </c>
      <c r="N45" s="68" t="s">
        <v>63</v>
      </c>
      <c r="O45" s="68" t="s">
        <v>140</v>
      </c>
      <c r="P45" s="68" t="s">
        <v>111</v>
      </c>
      <c r="Q45" s="68" t="s">
        <v>116</v>
      </c>
      <c r="R45" s="68">
        <v>949.02</v>
      </c>
      <c r="S45" s="67">
        <v>1</v>
      </c>
      <c r="T45" s="71">
        <f>N45*O45*R45*S45</f>
        <v>806.66699999999992</v>
      </c>
      <c r="U45" s="67" t="s">
        <v>42</v>
      </c>
    </row>
    <row r="46" spans="1:21" s="17" customFormat="1" ht="119">
      <c r="A46" s="64" t="s">
        <v>115</v>
      </c>
      <c r="B46" s="65" t="s">
        <v>87</v>
      </c>
      <c r="C46" s="90" t="s">
        <v>88</v>
      </c>
      <c r="D46" s="67" t="s">
        <v>117</v>
      </c>
      <c r="E46" s="68" t="s">
        <v>106</v>
      </c>
      <c r="F46" s="68" t="s">
        <v>63</v>
      </c>
      <c r="G46" s="68" t="s">
        <v>61</v>
      </c>
      <c r="H46" s="68" t="s">
        <v>126</v>
      </c>
      <c r="I46" s="68" t="s">
        <v>108</v>
      </c>
      <c r="J46" s="68" t="s">
        <v>109</v>
      </c>
      <c r="K46" s="68" t="s">
        <v>62</v>
      </c>
      <c r="L46" s="68" t="s">
        <v>42</v>
      </c>
      <c r="M46" s="69" t="s">
        <v>100</v>
      </c>
      <c r="N46" s="68" t="s">
        <v>63</v>
      </c>
      <c r="O46" s="68" t="s">
        <v>140</v>
      </c>
      <c r="P46" s="68" t="s">
        <v>111</v>
      </c>
      <c r="Q46" s="68" t="s">
        <v>124</v>
      </c>
      <c r="R46" s="68" t="s">
        <v>125</v>
      </c>
      <c r="S46" s="67">
        <v>1</v>
      </c>
      <c r="T46" s="71">
        <f t="shared" ref="T46:T48" si="3">N46*O46*R46*S46</f>
        <v>1328.125</v>
      </c>
      <c r="U46" s="67" t="s">
        <v>42</v>
      </c>
    </row>
    <row r="47" spans="1:21" s="17" customFormat="1" ht="119">
      <c r="A47" s="64" t="s">
        <v>115</v>
      </c>
      <c r="B47" s="65" t="s">
        <v>87</v>
      </c>
      <c r="C47" s="90" t="s">
        <v>88</v>
      </c>
      <c r="D47" s="67" t="s">
        <v>119</v>
      </c>
      <c r="E47" s="68" t="s">
        <v>106</v>
      </c>
      <c r="F47" s="68" t="s">
        <v>63</v>
      </c>
      <c r="G47" s="68" t="s">
        <v>61</v>
      </c>
      <c r="H47" s="68" t="s">
        <v>126</v>
      </c>
      <c r="I47" s="68" t="s">
        <v>108</v>
      </c>
      <c r="J47" s="68" t="s">
        <v>109</v>
      </c>
      <c r="K47" s="68" t="s">
        <v>62</v>
      </c>
      <c r="L47" s="68" t="s">
        <v>42</v>
      </c>
      <c r="M47" s="69" t="s">
        <v>100</v>
      </c>
      <c r="N47" s="68" t="s">
        <v>63</v>
      </c>
      <c r="O47" s="68" t="s">
        <v>140</v>
      </c>
      <c r="P47" s="68" t="s">
        <v>111</v>
      </c>
      <c r="Q47" s="68" t="s">
        <v>120</v>
      </c>
      <c r="R47" s="68">
        <v>300.27</v>
      </c>
      <c r="S47" s="67">
        <v>1.96</v>
      </c>
      <c r="T47" s="71">
        <f t="shared" si="3"/>
        <v>500.24981999999994</v>
      </c>
      <c r="U47" s="67" t="s">
        <v>42</v>
      </c>
    </row>
    <row r="48" spans="1:21" s="17" customFormat="1" ht="119">
      <c r="A48" s="64" t="s">
        <v>115</v>
      </c>
      <c r="B48" s="65" t="s">
        <v>87</v>
      </c>
      <c r="C48" s="90" t="s">
        <v>88</v>
      </c>
      <c r="D48" s="67" t="s">
        <v>122</v>
      </c>
      <c r="E48" s="68" t="s">
        <v>106</v>
      </c>
      <c r="F48" s="68" t="s">
        <v>63</v>
      </c>
      <c r="G48" s="68" t="s">
        <v>61</v>
      </c>
      <c r="H48" s="68" t="s">
        <v>126</v>
      </c>
      <c r="I48" s="68" t="s">
        <v>108</v>
      </c>
      <c r="J48" s="68" t="s">
        <v>109</v>
      </c>
      <c r="K48" s="68" t="s">
        <v>62</v>
      </c>
      <c r="L48" s="68" t="s">
        <v>42</v>
      </c>
      <c r="M48" s="69" t="s">
        <v>100</v>
      </c>
      <c r="N48" s="68" t="s">
        <v>63</v>
      </c>
      <c r="O48" s="68" t="s">
        <v>63</v>
      </c>
      <c r="P48" s="68" t="s">
        <v>111</v>
      </c>
      <c r="Q48" s="68" t="s">
        <v>121</v>
      </c>
      <c r="R48" s="68">
        <v>234.03</v>
      </c>
      <c r="S48" s="67">
        <v>1</v>
      </c>
      <c r="T48" s="71">
        <f t="shared" si="3"/>
        <v>234.03</v>
      </c>
      <c r="U48" s="67" t="s">
        <v>42</v>
      </c>
    </row>
    <row r="49" spans="1:21" s="17" customFormat="1" ht="119">
      <c r="A49" s="64" t="s">
        <v>115</v>
      </c>
      <c r="B49" s="65" t="s">
        <v>87</v>
      </c>
      <c r="C49" s="90" t="s">
        <v>88</v>
      </c>
      <c r="D49" s="68" t="s">
        <v>64</v>
      </c>
      <c r="E49" s="68" t="s">
        <v>106</v>
      </c>
      <c r="F49" s="68" t="s">
        <v>63</v>
      </c>
      <c r="G49" s="68" t="s">
        <v>61</v>
      </c>
      <c r="H49" s="68" t="s">
        <v>126</v>
      </c>
      <c r="I49" s="68" t="s">
        <v>108</v>
      </c>
      <c r="J49" s="68" t="s">
        <v>109</v>
      </c>
      <c r="K49" s="68" t="s">
        <v>62</v>
      </c>
      <c r="L49" s="68" t="s">
        <v>42</v>
      </c>
      <c r="M49" s="69" t="s">
        <v>100</v>
      </c>
      <c r="N49" s="68" t="s">
        <v>63</v>
      </c>
      <c r="O49" s="68" t="s">
        <v>140</v>
      </c>
      <c r="P49" s="68" t="s">
        <v>111</v>
      </c>
      <c r="Q49" s="69" t="s">
        <v>42</v>
      </c>
      <c r="R49" s="67" t="s">
        <v>42</v>
      </c>
      <c r="S49" s="67" t="s">
        <v>42</v>
      </c>
      <c r="T49" s="71">
        <f>T44+T45+T46+T47+T48</f>
        <v>3688.1998200000003</v>
      </c>
      <c r="U49" s="67" t="s">
        <v>42</v>
      </c>
    </row>
    <row r="50" spans="1:21" s="17" customFormat="1">
      <c r="A50" s="49"/>
      <c r="B50" s="52"/>
      <c r="C50" s="108"/>
      <c r="D50" s="75"/>
      <c r="E50" s="74"/>
      <c r="F50" s="74"/>
      <c r="G50" s="74"/>
      <c r="H50" s="74"/>
      <c r="I50" s="74"/>
      <c r="J50" s="74"/>
      <c r="K50" s="74"/>
      <c r="L50" s="74"/>
      <c r="M50" s="15"/>
      <c r="N50" s="74"/>
      <c r="O50" s="74"/>
      <c r="P50" s="15"/>
      <c r="Q50" s="15"/>
      <c r="R50" s="75"/>
      <c r="S50" s="75"/>
      <c r="T50" s="48">
        <f t="shared" si="0"/>
        <v>0</v>
      </c>
      <c r="U50" s="75"/>
    </row>
    <row r="51" spans="1:21" s="17" customFormat="1">
      <c r="A51" s="49"/>
      <c r="B51" s="52"/>
      <c r="C51" s="108"/>
      <c r="D51" s="75"/>
      <c r="E51" s="74"/>
      <c r="F51" s="74"/>
      <c r="G51" s="74"/>
      <c r="H51" s="74"/>
      <c r="I51" s="74"/>
      <c r="J51" s="74"/>
      <c r="K51" s="74"/>
      <c r="L51" s="74"/>
      <c r="M51" s="15"/>
      <c r="N51" s="74"/>
      <c r="O51" s="74"/>
      <c r="P51" s="15"/>
      <c r="Q51" s="15"/>
      <c r="R51" s="75"/>
      <c r="S51" s="75"/>
      <c r="T51" s="48">
        <f t="shared" si="0"/>
        <v>0</v>
      </c>
      <c r="U51" s="75"/>
    </row>
    <row r="52" spans="1:21" s="17" customFormat="1" ht="102">
      <c r="A52" s="54" t="s">
        <v>127</v>
      </c>
      <c r="B52" s="91" t="s">
        <v>89</v>
      </c>
      <c r="C52" s="55" t="s">
        <v>90</v>
      </c>
      <c r="D52" s="61" t="s">
        <v>104</v>
      </c>
      <c r="E52" s="57" t="s">
        <v>106</v>
      </c>
      <c r="F52" s="57" t="s">
        <v>63</v>
      </c>
      <c r="G52" s="57" t="s">
        <v>61</v>
      </c>
      <c r="H52" s="57" t="s">
        <v>132</v>
      </c>
      <c r="I52" s="57" t="s">
        <v>108</v>
      </c>
      <c r="J52" s="57" t="s">
        <v>109</v>
      </c>
      <c r="K52" s="57" t="s">
        <v>62</v>
      </c>
      <c r="L52" s="57" t="s">
        <v>42</v>
      </c>
      <c r="M52" s="58" t="s">
        <v>100</v>
      </c>
      <c r="N52" s="57" t="s">
        <v>63</v>
      </c>
      <c r="O52" s="57" t="s">
        <v>139</v>
      </c>
      <c r="P52" s="57" t="s">
        <v>111</v>
      </c>
      <c r="Q52" s="57" t="s">
        <v>112</v>
      </c>
      <c r="R52" s="57" t="s">
        <v>105</v>
      </c>
      <c r="S52" s="61">
        <v>1</v>
      </c>
      <c r="T52" s="62">
        <f>N52*O52*R52*S52</f>
        <v>896.22239999999999</v>
      </c>
      <c r="U52" s="61" t="s">
        <v>42</v>
      </c>
    </row>
    <row r="53" spans="1:21" s="17" customFormat="1" ht="102">
      <c r="A53" s="54" t="s">
        <v>127</v>
      </c>
      <c r="B53" s="91" t="s">
        <v>89</v>
      </c>
      <c r="C53" s="55" t="s">
        <v>90</v>
      </c>
      <c r="D53" s="61" t="s">
        <v>113</v>
      </c>
      <c r="E53" s="57" t="s">
        <v>106</v>
      </c>
      <c r="F53" s="57" t="s">
        <v>63</v>
      </c>
      <c r="G53" s="57" t="s">
        <v>61</v>
      </c>
      <c r="H53" s="57" t="s">
        <v>132</v>
      </c>
      <c r="I53" s="57" t="s">
        <v>108</v>
      </c>
      <c r="J53" s="57" t="s">
        <v>109</v>
      </c>
      <c r="K53" s="57" t="s">
        <v>62</v>
      </c>
      <c r="L53" s="57" t="s">
        <v>42</v>
      </c>
      <c r="M53" s="58" t="s">
        <v>100</v>
      </c>
      <c r="N53" s="57" t="s">
        <v>63</v>
      </c>
      <c r="O53" s="57" t="s">
        <v>139</v>
      </c>
      <c r="P53" s="57" t="s">
        <v>111</v>
      </c>
      <c r="Q53" s="57" t="s">
        <v>116</v>
      </c>
      <c r="R53" s="57">
        <v>949.02</v>
      </c>
      <c r="S53" s="61">
        <v>1</v>
      </c>
      <c r="T53" s="62">
        <f>N53*O53*R53*S53</f>
        <v>882.58860000000004</v>
      </c>
      <c r="U53" s="61" t="s">
        <v>42</v>
      </c>
    </row>
    <row r="54" spans="1:21" s="17" customFormat="1" ht="102">
      <c r="A54" s="54" t="s">
        <v>127</v>
      </c>
      <c r="B54" s="91" t="s">
        <v>89</v>
      </c>
      <c r="C54" s="55" t="s">
        <v>90</v>
      </c>
      <c r="D54" s="61" t="s">
        <v>117</v>
      </c>
      <c r="E54" s="57" t="s">
        <v>106</v>
      </c>
      <c r="F54" s="57" t="s">
        <v>63</v>
      </c>
      <c r="G54" s="57" t="s">
        <v>61</v>
      </c>
      <c r="H54" s="57" t="s">
        <v>132</v>
      </c>
      <c r="I54" s="57" t="s">
        <v>108</v>
      </c>
      <c r="J54" s="57" t="s">
        <v>109</v>
      </c>
      <c r="K54" s="57" t="s">
        <v>62</v>
      </c>
      <c r="L54" s="57" t="s">
        <v>42</v>
      </c>
      <c r="M54" s="58" t="s">
        <v>100</v>
      </c>
      <c r="N54" s="57" t="s">
        <v>63</v>
      </c>
      <c r="O54" s="57" t="s">
        <v>139</v>
      </c>
      <c r="P54" s="57" t="s">
        <v>111</v>
      </c>
      <c r="Q54" s="57" t="s">
        <v>124</v>
      </c>
      <c r="R54" s="57" t="s">
        <v>125</v>
      </c>
      <c r="S54" s="61">
        <v>1</v>
      </c>
      <c r="T54" s="62">
        <f t="shared" ref="T54:T56" si="4">N54*O54*R54*S54</f>
        <v>1453.125</v>
      </c>
      <c r="U54" s="61" t="s">
        <v>42</v>
      </c>
    </row>
    <row r="55" spans="1:21" s="17" customFormat="1" ht="102">
      <c r="A55" s="54" t="s">
        <v>127</v>
      </c>
      <c r="B55" s="91" t="s">
        <v>89</v>
      </c>
      <c r="C55" s="55" t="s">
        <v>90</v>
      </c>
      <c r="D55" s="61" t="s">
        <v>119</v>
      </c>
      <c r="E55" s="57" t="s">
        <v>106</v>
      </c>
      <c r="F55" s="57" t="s">
        <v>63</v>
      </c>
      <c r="G55" s="57" t="s">
        <v>61</v>
      </c>
      <c r="H55" s="57" t="s">
        <v>132</v>
      </c>
      <c r="I55" s="57" t="s">
        <v>108</v>
      </c>
      <c r="J55" s="57" t="s">
        <v>109</v>
      </c>
      <c r="K55" s="57" t="s">
        <v>62</v>
      </c>
      <c r="L55" s="57" t="s">
        <v>42</v>
      </c>
      <c r="M55" s="58" t="s">
        <v>100</v>
      </c>
      <c r="N55" s="57" t="s">
        <v>63</v>
      </c>
      <c r="O55" s="57" t="s">
        <v>139</v>
      </c>
      <c r="P55" s="57" t="s">
        <v>111</v>
      </c>
      <c r="Q55" s="57" t="s">
        <v>120</v>
      </c>
      <c r="R55" s="57">
        <v>300.27</v>
      </c>
      <c r="S55" s="61">
        <v>1.96</v>
      </c>
      <c r="T55" s="62">
        <f t="shared" si="4"/>
        <v>547.33215600000005</v>
      </c>
      <c r="U55" s="61" t="s">
        <v>42</v>
      </c>
    </row>
    <row r="56" spans="1:21" s="17" customFormat="1" ht="102">
      <c r="A56" s="54" t="s">
        <v>127</v>
      </c>
      <c r="B56" s="91" t="s">
        <v>89</v>
      </c>
      <c r="C56" s="55" t="s">
        <v>90</v>
      </c>
      <c r="D56" s="61" t="s">
        <v>122</v>
      </c>
      <c r="E56" s="57" t="s">
        <v>106</v>
      </c>
      <c r="F56" s="57" t="s">
        <v>63</v>
      </c>
      <c r="G56" s="57" t="s">
        <v>61</v>
      </c>
      <c r="H56" s="57" t="s">
        <v>132</v>
      </c>
      <c r="I56" s="57" t="s">
        <v>108</v>
      </c>
      <c r="J56" s="57" t="s">
        <v>109</v>
      </c>
      <c r="K56" s="57" t="s">
        <v>62</v>
      </c>
      <c r="L56" s="57" t="s">
        <v>42</v>
      </c>
      <c r="M56" s="58" t="s">
        <v>100</v>
      </c>
      <c r="N56" s="57" t="s">
        <v>63</v>
      </c>
      <c r="O56" s="57" t="s">
        <v>63</v>
      </c>
      <c r="P56" s="57" t="s">
        <v>111</v>
      </c>
      <c r="Q56" s="57" t="s">
        <v>121</v>
      </c>
      <c r="R56" s="57">
        <v>234.03</v>
      </c>
      <c r="S56" s="61">
        <v>1</v>
      </c>
      <c r="T56" s="62">
        <f t="shared" si="4"/>
        <v>234.03</v>
      </c>
      <c r="U56" s="61" t="s">
        <v>42</v>
      </c>
    </row>
    <row r="57" spans="1:21" s="17" customFormat="1" ht="102">
      <c r="A57" s="54" t="s">
        <v>127</v>
      </c>
      <c r="B57" s="91" t="s">
        <v>89</v>
      </c>
      <c r="C57" s="55" t="s">
        <v>90</v>
      </c>
      <c r="D57" s="57" t="s">
        <v>64</v>
      </c>
      <c r="E57" s="57" t="s">
        <v>106</v>
      </c>
      <c r="F57" s="57" t="s">
        <v>63</v>
      </c>
      <c r="G57" s="57" t="s">
        <v>61</v>
      </c>
      <c r="H57" s="57" t="s">
        <v>132</v>
      </c>
      <c r="I57" s="57" t="s">
        <v>108</v>
      </c>
      <c r="J57" s="57" t="s">
        <v>109</v>
      </c>
      <c r="K57" s="57" t="s">
        <v>62</v>
      </c>
      <c r="L57" s="57" t="s">
        <v>42</v>
      </c>
      <c r="M57" s="58" t="s">
        <v>100</v>
      </c>
      <c r="N57" s="57" t="s">
        <v>63</v>
      </c>
      <c r="O57" s="57" t="s">
        <v>139</v>
      </c>
      <c r="P57" s="57" t="s">
        <v>111</v>
      </c>
      <c r="Q57" s="58" t="s">
        <v>42</v>
      </c>
      <c r="R57" s="61" t="s">
        <v>42</v>
      </c>
      <c r="S57" s="61" t="s">
        <v>42</v>
      </c>
      <c r="T57" s="62">
        <f>T52+T53+T54+T55+T56</f>
        <v>4013.2981560000003</v>
      </c>
      <c r="U57" s="61" t="s">
        <v>42</v>
      </c>
    </row>
    <row r="58" spans="1:21" s="17" customFormat="1">
      <c r="A58" s="49"/>
      <c r="B58" s="52"/>
      <c r="C58" s="108"/>
      <c r="D58" s="75"/>
      <c r="E58" s="74"/>
      <c r="F58" s="74"/>
      <c r="G58" s="74"/>
      <c r="H58" s="74"/>
      <c r="I58" s="74"/>
      <c r="J58" s="74"/>
      <c r="K58" s="74"/>
      <c r="L58" s="74"/>
      <c r="M58" s="15"/>
      <c r="N58" s="74"/>
      <c r="O58" s="74"/>
      <c r="P58" s="15"/>
      <c r="Q58" s="15"/>
      <c r="R58" s="75"/>
      <c r="S58" s="75"/>
      <c r="T58" s="48">
        <f t="shared" si="0"/>
        <v>0</v>
      </c>
      <c r="U58" s="75"/>
    </row>
    <row r="59" spans="1:21" s="17" customFormat="1" ht="95.25" customHeight="1">
      <c r="A59" s="92" t="s">
        <v>128</v>
      </c>
      <c r="B59" s="93" t="s">
        <v>91</v>
      </c>
      <c r="C59" s="94" t="s">
        <v>92</v>
      </c>
      <c r="D59" s="95" t="s">
        <v>104</v>
      </c>
      <c r="E59" s="96" t="s">
        <v>106</v>
      </c>
      <c r="F59" s="96" t="s">
        <v>63</v>
      </c>
      <c r="G59" s="96" t="s">
        <v>61</v>
      </c>
      <c r="H59" s="96" t="s">
        <v>132</v>
      </c>
      <c r="I59" s="96" t="s">
        <v>108</v>
      </c>
      <c r="J59" s="96" t="s">
        <v>109</v>
      </c>
      <c r="K59" s="96" t="s">
        <v>62</v>
      </c>
      <c r="L59" s="96" t="s">
        <v>42</v>
      </c>
      <c r="M59" s="97" t="s">
        <v>100</v>
      </c>
      <c r="N59" s="96" t="s">
        <v>63</v>
      </c>
      <c r="O59" s="96" t="s">
        <v>138</v>
      </c>
      <c r="P59" s="96" t="s">
        <v>111</v>
      </c>
      <c r="Q59" s="96" t="s">
        <v>112</v>
      </c>
      <c r="R59" s="96" t="s">
        <v>105</v>
      </c>
      <c r="S59" s="95">
        <v>1</v>
      </c>
      <c r="T59" s="98">
        <f>N59*O59*R59*S59</f>
        <v>356.5616</v>
      </c>
      <c r="U59" s="95" t="s">
        <v>42</v>
      </c>
    </row>
    <row r="60" spans="1:21" s="17" customFormat="1" ht="102">
      <c r="A60" s="92" t="s">
        <v>128</v>
      </c>
      <c r="B60" s="93" t="s">
        <v>91</v>
      </c>
      <c r="C60" s="94" t="s">
        <v>92</v>
      </c>
      <c r="D60" s="95" t="s">
        <v>113</v>
      </c>
      <c r="E60" s="96" t="s">
        <v>106</v>
      </c>
      <c r="F60" s="96" t="s">
        <v>63</v>
      </c>
      <c r="G60" s="96" t="s">
        <v>61</v>
      </c>
      <c r="H60" s="96" t="s">
        <v>132</v>
      </c>
      <c r="I60" s="96" t="s">
        <v>108</v>
      </c>
      <c r="J60" s="96" t="s">
        <v>109</v>
      </c>
      <c r="K60" s="96" t="s">
        <v>62</v>
      </c>
      <c r="L60" s="96" t="s">
        <v>42</v>
      </c>
      <c r="M60" s="97" t="s">
        <v>100</v>
      </c>
      <c r="N60" s="96" t="s">
        <v>63</v>
      </c>
      <c r="O60" s="96" t="s">
        <v>138</v>
      </c>
      <c r="P60" s="96" t="s">
        <v>111</v>
      </c>
      <c r="Q60" s="96" t="s">
        <v>116</v>
      </c>
      <c r="R60" s="96">
        <v>949.02</v>
      </c>
      <c r="S60" s="95">
        <v>1</v>
      </c>
      <c r="T60" s="98">
        <f>N60*O60*R60*S60</f>
        <v>351.13740000000001</v>
      </c>
      <c r="U60" s="95" t="s">
        <v>42</v>
      </c>
    </row>
    <row r="61" spans="1:21" s="17" customFormat="1" ht="102">
      <c r="A61" s="92" t="s">
        <v>128</v>
      </c>
      <c r="B61" s="93" t="s">
        <v>91</v>
      </c>
      <c r="C61" s="94" t="s">
        <v>92</v>
      </c>
      <c r="D61" s="95" t="s">
        <v>117</v>
      </c>
      <c r="E61" s="96" t="s">
        <v>106</v>
      </c>
      <c r="F61" s="96" t="s">
        <v>63</v>
      </c>
      <c r="G61" s="96" t="s">
        <v>61</v>
      </c>
      <c r="H61" s="96" t="s">
        <v>132</v>
      </c>
      <c r="I61" s="96" t="s">
        <v>108</v>
      </c>
      <c r="J61" s="96" t="s">
        <v>109</v>
      </c>
      <c r="K61" s="96" t="s">
        <v>62</v>
      </c>
      <c r="L61" s="96" t="s">
        <v>42</v>
      </c>
      <c r="M61" s="97" t="s">
        <v>100</v>
      </c>
      <c r="N61" s="96" t="s">
        <v>63</v>
      </c>
      <c r="O61" s="96" t="s">
        <v>138</v>
      </c>
      <c r="P61" s="96" t="s">
        <v>111</v>
      </c>
      <c r="Q61" s="96" t="s">
        <v>124</v>
      </c>
      <c r="R61" s="96" t="s">
        <v>125</v>
      </c>
      <c r="S61" s="95">
        <v>1</v>
      </c>
      <c r="T61" s="98">
        <f t="shared" ref="T61:T63" si="5">N61*O61*R61*S61</f>
        <v>578.125</v>
      </c>
      <c r="U61" s="95" t="s">
        <v>42</v>
      </c>
    </row>
    <row r="62" spans="1:21" s="17" customFormat="1" ht="102">
      <c r="A62" s="92" t="s">
        <v>128</v>
      </c>
      <c r="B62" s="93" t="s">
        <v>91</v>
      </c>
      <c r="C62" s="94" t="s">
        <v>92</v>
      </c>
      <c r="D62" s="95" t="s">
        <v>119</v>
      </c>
      <c r="E62" s="96" t="s">
        <v>106</v>
      </c>
      <c r="F62" s="96" t="s">
        <v>63</v>
      </c>
      <c r="G62" s="96" t="s">
        <v>61</v>
      </c>
      <c r="H62" s="96" t="s">
        <v>132</v>
      </c>
      <c r="I62" s="96" t="s">
        <v>108</v>
      </c>
      <c r="J62" s="96" t="s">
        <v>109</v>
      </c>
      <c r="K62" s="96" t="s">
        <v>62</v>
      </c>
      <c r="L62" s="96" t="s">
        <v>42</v>
      </c>
      <c r="M62" s="97" t="s">
        <v>100</v>
      </c>
      <c r="N62" s="96" t="s">
        <v>63</v>
      </c>
      <c r="O62" s="96" t="s">
        <v>138</v>
      </c>
      <c r="P62" s="96" t="s">
        <v>111</v>
      </c>
      <c r="Q62" s="96" t="s">
        <v>120</v>
      </c>
      <c r="R62" s="96">
        <v>300.27</v>
      </c>
      <c r="S62" s="95">
        <v>1.96</v>
      </c>
      <c r="T62" s="98">
        <f t="shared" si="5"/>
        <v>217.75580399999998</v>
      </c>
      <c r="U62" s="95" t="s">
        <v>42</v>
      </c>
    </row>
    <row r="63" spans="1:21" s="17" customFormat="1" ht="111" customHeight="1">
      <c r="A63" s="92" t="s">
        <v>128</v>
      </c>
      <c r="B63" s="93" t="s">
        <v>91</v>
      </c>
      <c r="C63" s="94" t="s">
        <v>92</v>
      </c>
      <c r="D63" s="95" t="s">
        <v>122</v>
      </c>
      <c r="E63" s="96" t="s">
        <v>106</v>
      </c>
      <c r="F63" s="96" t="s">
        <v>63</v>
      </c>
      <c r="G63" s="96" t="s">
        <v>61</v>
      </c>
      <c r="H63" s="96" t="s">
        <v>132</v>
      </c>
      <c r="I63" s="96" t="s">
        <v>108</v>
      </c>
      <c r="J63" s="96" t="s">
        <v>109</v>
      </c>
      <c r="K63" s="96" t="s">
        <v>62</v>
      </c>
      <c r="L63" s="96" t="s">
        <v>42</v>
      </c>
      <c r="M63" s="97" t="s">
        <v>100</v>
      </c>
      <c r="N63" s="96" t="s">
        <v>63</v>
      </c>
      <c r="O63" s="96" t="s">
        <v>63</v>
      </c>
      <c r="P63" s="96" t="s">
        <v>111</v>
      </c>
      <c r="Q63" s="96" t="s">
        <v>121</v>
      </c>
      <c r="R63" s="96">
        <v>234.03</v>
      </c>
      <c r="S63" s="95">
        <v>1</v>
      </c>
      <c r="T63" s="98">
        <f t="shared" si="5"/>
        <v>234.03</v>
      </c>
      <c r="U63" s="95" t="s">
        <v>42</v>
      </c>
    </row>
    <row r="64" spans="1:21" s="17" customFormat="1" ht="102">
      <c r="A64" s="92" t="s">
        <v>128</v>
      </c>
      <c r="B64" s="93" t="s">
        <v>91</v>
      </c>
      <c r="C64" s="94" t="s">
        <v>92</v>
      </c>
      <c r="D64" s="96" t="s">
        <v>64</v>
      </c>
      <c r="E64" s="96" t="s">
        <v>106</v>
      </c>
      <c r="F64" s="96" t="s">
        <v>63</v>
      </c>
      <c r="G64" s="96" t="s">
        <v>61</v>
      </c>
      <c r="H64" s="96" t="s">
        <v>132</v>
      </c>
      <c r="I64" s="96" t="s">
        <v>108</v>
      </c>
      <c r="J64" s="96" t="s">
        <v>109</v>
      </c>
      <c r="K64" s="96" t="s">
        <v>62</v>
      </c>
      <c r="L64" s="96" t="s">
        <v>42</v>
      </c>
      <c r="M64" s="97" t="s">
        <v>100</v>
      </c>
      <c r="N64" s="96" t="s">
        <v>63</v>
      </c>
      <c r="O64" s="96" t="s">
        <v>138</v>
      </c>
      <c r="P64" s="96" t="s">
        <v>111</v>
      </c>
      <c r="Q64" s="97" t="s">
        <v>42</v>
      </c>
      <c r="R64" s="95" t="s">
        <v>42</v>
      </c>
      <c r="S64" s="95" t="s">
        <v>42</v>
      </c>
      <c r="T64" s="98">
        <f>T59+T60+T61+T62+T63</f>
        <v>1737.6098039999999</v>
      </c>
      <c r="U64" s="95" t="s">
        <v>42</v>
      </c>
    </row>
    <row r="65" spans="1:21" s="17" customFormat="1">
      <c r="A65" s="49"/>
      <c r="B65" s="53"/>
      <c r="C65" s="51"/>
      <c r="D65" s="75"/>
      <c r="E65" s="74"/>
      <c r="F65" s="74"/>
      <c r="G65" s="74"/>
      <c r="H65" s="74"/>
      <c r="I65" s="74"/>
      <c r="J65" s="74"/>
      <c r="K65" s="74"/>
      <c r="L65" s="74"/>
      <c r="M65" s="15"/>
      <c r="N65" s="74"/>
      <c r="O65" s="74"/>
      <c r="P65" s="15"/>
      <c r="Q65" s="15"/>
      <c r="R65" s="75"/>
      <c r="S65" s="75"/>
      <c r="T65" s="48">
        <f t="shared" si="0"/>
        <v>0</v>
      </c>
      <c r="U65" s="75"/>
    </row>
    <row r="66" spans="1:21" s="17" customFormat="1" ht="68">
      <c r="A66" s="99" t="s">
        <v>129</v>
      </c>
      <c r="B66" s="100" t="s">
        <v>154</v>
      </c>
      <c r="C66" s="100" t="s">
        <v>155</v>
      </c>
      <c r="D66" s="101" t="s">
        <v>143</v>
      </c>
      <c r="E66" s="102" t="s">
        <v>156</v>
      </c>
      <c r="F66" s="102" t="s">
        <v>63</v>
      </c>
      <c r="G66" s="102" t="s">
        <v>157</v>
      </c>
      <c r="H66" s="102" t="s">
        <v>133</v>
      </c>
      <c r="I66" s="102" t="s">
        <v>158</v>
      </c>
      <c r="J66" s="102" t="s">
        <v>153</v>
      </c>
      <c r="K66" s="102" t="s">
        <v>62</v>
      </c>
      <c r="L66" s="102" t="s">
        <v>42</v>
      </c>
      <c r="M66" s="103" t="s">
        <v>100</v>
      </c>
      <c r="N66" s="102" t="s">
        <v>63</v>
      </c>
      <c r="O66" s="102" t="s">
        <v>63</v>
      </c>
      <c r="P66" s="103" t="s">
        <v>145</v>
      </c>
      <c r="Q66" s="103" t="s">
        <v>159</v>
      </c>
      <c r="R66" s="101">
        <f>1288.91/1000</f>
        <v>1.28891</v>
      </c>
      <c r="S66" s="101">
        <v>1.45</v>
      </c>
      <c r="T66" s="119">
        <f>N66*O66*R66*S66</f>
        <v>1.8689194999999998</v>
      </c>
      <c r="U66" s="101" t="s">
        <v>42</v>
      </c>
    </row>
    <row r="67" spans="1:21" s="17" customFormat="1" ht="68">
      <c r="A67" s="99" t="s">
        <v>129</v>
      </c>
      <c r="B67" s="100" t="s">
        <v>154</v>
      </c>
      <c r="C67" s="100" t="s">
        <v>155</v>
      </c>
      <c r="D67" s="101" t="s">
        <v>102</v>
      </c>
      <c r="E67" s="102" t="s">
        <v>156</v>
      </c>
      <c r="F67" s="102" t="s">
        <v>63</v>
      </c>
      <c r="G67" s="102" t="s">
        <v>157</v>
      </c>
      <c r="H67" s="102" t="s">
        <v>133</v>
      </c>
      <c r="I67" s="102" t="s">
        <v>160</v>
      </c>
      <c r="J67" s="102" t="s">
        <v>153</v>
      </c>
      <c r="K67" s="102" t="s">
        <v>62</v>
      </c>
      <c r="L67" s="102" t="s">
        <v>42</v>
      </c>
      <c r="M67" s="103" t="s">
        <v>100</v>
      </c>
      <c r="N67" s="102" t="s">
        <v>63</v>
      </c>
      <c r="O67" s="102" t="s">
        <v>63</v>
      </c>
      <c r="P67" s="103" t="s">
        <v>145</v>
      </c>
      <c r="Q67" s="103" t="s">
        <v>150</v>
      </c>
      <c r="R67" s="110">
        <f>425.5/1000</f>
        <v>0.42549999999999999</v>
      </c>
      <c r="S67" s="101">
        <v>1</v>
      </c>
      <c r="T67" s="119">
        <f>N67*O67*R67*S67</f>
        <v>0.42549999999999999</v>
      </c>
      <c r="U67" s="101" t="s">
        <v>42</v>
      </c>
    </row>
    <row r="68" spans="1:21" s="17" customFormat="1" ht="68">
      <c r="A68" s="99" t="s">
        <v>129</v>
      </c>
      <c r="B68" s="100" t="s">
        <v>154</v>
      </c>
      <c r="C68" s="100" t="s">
        <v>155</v>
      </c>
      <c r="D68" s="102" t="s">
        <v>64</v>
      </c>
      <c r="E68" s="102" t="s">
        <v>156</v>
      </c>
      <c r="F68" s="102" t="s">
        <v>63</v>
      </c>
      <c r="G68" s="102" t="s">
        <v>157</v>
      </c>
      <c r="H68" s="102" t="s">
        <v>133</v>
      </c>
      <c r="I68" s="102" t="s">
        <v>160</v>
      </c>
      <c r="J68" s="102" t="s">
        <v>153</v>
      </c>
      <c r="K68" s="102" t="s">
        <v>62</v>
      </c>
      <c r="L68" s="102" t="s">
        <v>42</v>
      </c>
      <c r="M68" s="103" t="s">
        <v>100</v>
      </c>
      <c r="N68" s="102" t="s">
        <v>63</v>
      </c>
      <c r="O68" s="102" t="s">
        <v>63</v>
      </c>
      <c r="P68" s="103" t="s">
        <v>145</v>
      </c>
      <c r="Q68" s="103" t="s">
        <v>42</v>
      </c>
      <c r="R68" s="110" t="s">
        <v>42</v>
      </c>
      <c r="S68" s="101" t="s">
        <v>42</v>
      </c>
      <c r="T68" s="82">
        <f>T66+T67</f>
        <v>2.2944195000000001</v>
      </c>
      <c r="U68" s="101" t="s">
        <v>42</v>
      </c>
    </row>
    <row r="69" spans="1:21" s="17" customFormat="1">
      <c r="A69" s="49"/>
      <c r="B69" s="111"/>
      <c r="C69" s="111"/>
      <c r="D69" s="75"/>
      <c r="E69" s="74"/>
      <c r="F69" s="74"/>
      <c r="G69" s="74"/>
      <c r="H69" s="74"/>
      <c r="I69" s="74"/>
      <c r="J69" s="74"/>
      <c r="K69" s="74"/>
      <c r="L69" s="74"/>
      <c r="M69" s="15"/>
      <c r="N69" s="74"/>
      <c r="O69" s="74"/>
      <c r="P69" s="15"/>
      <c r="Q69" s="15"/>
      <c r="R69" s="109"/>
      <c r="S69" s="75"/>
      <c r="T69" s="48"/>
      <c r="U69" s="75"/>
    </row>
    <row r="70" spans="1:21" s="17" customFormat="1" ht="63" customHeight="1">
      <c r="A70" s="112" t="s">
        <v>130</v>
      </c>
      <c r="B70" s="113" t="s">
        <v>162</v>
      </c>
      <c r="C70" s="113" t="s">
        <v>161</v>
      </c>
      <c r="D70" s="114" t="s">
        <v>143</v>
      </c>
      <c r="E70" s="115" t="s">
        <v>163</v>
      </c>
      <c r="F70" s="115" t="s">
        <v>63</v>
      </c>
      <c r="G70" s="115" t="s">
        <v>157</v>
      </c>
      <c r="H70" s="115" t="s">
        <v>133</v>
      </c>
      <c r="I70" s="115" t="s">
        <v>160</v>
      </c>
      <c r="J70" s="115" t="s">
        <v>153</v>
      </c>
      <c r="K70" s="115" t="s">
        <v>166</v>
      </c>
      <c r="L70" s="115" t="s">
        <v>42</v>
      </c>
      <c r="M70" s="116" t="s">
        <v>100</v>
      </c>
      <c r="N70" s="115" t="s">
        <v>63</v>
      </c>
      <c r="O70" s="115" t="s">
        <v>63</v>
      </c>
      <c r="P70" s="116" t="s">
        <v>145</v>
      </c>
      <c r="Q70" s="116" t="s">
        <v>164</v>
      </c>
      <c r="R70" s="117">
        <f>5081.92/1000</f>
        <v>5.0819200000000002</v>
      </c>
      <c r="S70" s="114">
        <v>1.45</v>
      </c>
      <c r="T70" s="118">
        <f>N70*O70*R70*S70</f>
        <v>7.3687839999999998</v>
      </c>
      <c r="U70" s="114" t="s">
        <v>42</v>
      </c>
    </row>
    <row r="71" spans="1:21" s="17" customFormat="1" ht="63" customHeight="1">
      <c r="A71" s="112" t="s">
        <v>130</v>
      </c>
      <c r="B71" s="113" t="s">
        <v>162</v>
      </c>
      <c r="C71" s="113" t="s">
        <v>161</v>
      </c>
      <c r="D71" s="114" t="s">
        <v>102</v>
      </c>
      <c r="E71" s="115" t="s">
        <v>163</v>
      </c>
      <c r="F71" s="115" t="s">
        <v>63</v>
      </c>
      <c r="G71" s="115" t="s">
        <v>157</v>
      </c>
      <c r="H71" s="115" t="s">
        <v>133</v>
      </c>
      <c r="I71" s="115" t="s">
        <v>160</v>
      </c>
      <c r="J71" s="115" t="s">
        <v>153</v>
      </c>
      <c r="K71" s="115" t="s">
        <v>165</v>
      </c>
      <c r="L71" s="115" t="s">
        <v>42</v>
      </c>
      <c r="M71" s="116" t="s">
        <v>100</v>
      </c>
      <c r="N71" s="115" t="s">
        <v>63</v>
      </c>
      <c r="O71" s="115" t="s">
        <v>63</v>
      </c>
      <c r="P71" s="116" t="s">
        <v>145</v>
      </c>
      <c r="Q71" s="116" t="s">
        <v>167</v>
      </c>
      <c r="R71" s="117">
        <f>709.17/1000</f>
        <v>0.70916999999999997</v>
      </c>
      <c r="S71" s="114">
        <v>1</v>
      </c>
      <c r="T71" s="118">
        <f>N71*O71*R71*S71</f>
        <v>0.70916999999999997</v>
      </c>
      <c r="U71" s="114" t="s">
        <v>42</v>
      </c>
    </row>
    <row r="72" spans="1:21" s="17" customFormat="1" ht="63" customHeight="1">
      <c r="A72" s="112" t="s">
        <v>130</v>
      </c>
      <c r="B72" s="113" t="s">
        <v>162</v>
      </c>
      <c r="C72" s="113" t="s">
        <v>161</v>
      </c>
      <c r="D72" s="114" t="s">
        <v>64</v>
      </c>
      <c r="E72" s="115" t="s">
        <v>163</v>
      </c>
      <c r="F72" s="115" t="s">
        <v>63</v>
      </c>
      <c r="G72" s="115" t="s">
        <v>157</v>
      </c>
      <c r="H72" s="115" t="s">
        <v>133</v>
      </c>
      <c r="I72" s="115" t="s">
        <v>160</v>
      </c>
      <c r="J72" s="115" t="s">
        <v>42</v>
      </c>
      <c r="K72" s="115" t="s">
        <v>166</v>
      </c>
      <c r="L72" s="115" t="s">
        <v>42</v>
      </c>
      <c r="M72" s="116" t="s">
        <v>100</v>
      </c>
      <c r="N72" s="115" t="s">
        <v>63</v>
      </c>
      <c r="O72" s="115" t="s">
        <v>63</v>
      </c>
      <c r="P72" s="116" t="s">
        <v>145</v>
      </c>
      <c r="Q72" s="116" t="s">
        <v>42</v>
      </c>
      <c r="R72" s="117" t="s">
        <v>42</v>
      </c>
      <c r="S72" s="114" t="s">
        <v>42</v>
      </c>
      <c r="T72" s="118">
        <f>T70+T71</f>
        <v>8.0779540000000001</v>
      </c>
      <c r="U72" s="114" t="s">
        <v>42</v>
      </c>
    </row>
    <row r="73" spans="1:21" s="17" customFormat="1">
      <c r="A73" s="49"/>
      <c r="B73" s="53"/>
      <c r="C73" s="51"/>
      <c r="D73" s="75"/>
      <c r="E73" s="74"/>
      <c r="F73" s="74"/>
      <c r="G73" s="74"/>
      <c r="H73" s="74"/>
      <c r="I73" s="74"/>
      <c r="J73" s="74"/>
      <c r="K73" s="74"/>
      <c r="L73" s="74"/>
      <c r="M73" s="15"/>
      <c r="N73" s="74"/>
      <c r="O73" s="74"/>
      <c r="P73" s="15"/>
      <c r="Q73" s="15"/>
      <c r="R73" s="109"/>
      <c r="S73" s="75"/>
      <c r="T73" s="48">
        <f t="shared" si="0"/>
        <v>0</v>
      </c>
      <c r="U73" s="75"/>
    </row>
    <row r="74" spans="1:21" s="17" customFormat="1" ht="102">
      <c r="A74" s="83" t="s">
        <v>131</v>
      </c>
      <c r="B74" s="104" t="s">
        <v>93</v>
      </c>
      <c r="C74" s="85" t="s">
        <v>94</v>
      </c>
      <c r="D74" s="86" t="s">
        <v>143</v>
      </c>
      <c r="E74" s="87" t="s">
        <v>142</v>
      </c>
      <c r="F74" s="87" t="s">
        <v>63</v>
      </c>
      <c r="G74" s="87" t="s">
        <v>61</v>
      </c>
      <c r="H74" s="87" t="s">
        <v>133</v>
      </c>
      <c r="I74" s="87" t="s">
        <v>144</v>
      </c>
      <c r="J74" s="87" t="s">
        <v>142</v>
      </c>
      <c r="K74" s="87" t="s">
        <v>42</v>
      </c>
      <c r="L74" s="87" t="s">
        <v>42</v>
      </c>
      <c r="M74" s="88" t="s">
        <v>100</v>
      </c>
      <c r="N74" s="87" t="s">
        <v>63</v>
      </c>
      <c r="O74" s="87" t="s">
        <v>63</v>
      </c>
      <c r="P74" s="88" t="s">
        <v>145</v>
      </c>
      <c r="Q74" s="88" t="s">
        <v>146</v>
      </c>
      <c r="R74" s="86">
        <v>1288.9100000000001</v>
      </c>
      <c r="S74" s="86">
        <v>1.45</v>
      </c>
      <c r="T74" s="89">
        <f t="shared" si="0"/>
        <v>1868.9195</v>
      </c>
      <c r="U74" s="86" t="s">
        <v>42</v>
      </c>
    </row>
    <row r="75" spans="1:21" s="17" customFormat="1" ht="102">
      <c r="A75" s="83" t="s">
        <v>131</v>
      </c>
      <c r="B75" s="104" t="s">
        <v>93</v>
      </c>
      <c r="C75" s="85" t="s">
        <v>94</v>
      </c>
      <c r="D75" s="86" t="s">
        <v>73</v>
      </c>
      <c r="E75" s="87" t="s">
        <v>142</v>
      </c>
      <c r="F75" s="87" t="s">
        <v>63</v>
      </c>
      <c r="G75" s="87" t="s">
        <v>61</v>
      </c>
      <c r="H75" s="87" t="s">
        <v>133</v>
      </c>
      <c r="I75" s="87" t="s">
        <v>144</v>
      </c>
      <c r="J75" s="87" t="s">
        <v>142</v>
      </c>
      <c r="K75" s="87" t="s">
        <v>42</v>
      </c>
      <c r="L75" s="87" t="s">
        <v>42</v>
      </c>
      <c r="M75" s="88" t="s">
        <v>100</v>
      </c>
      <c r="N75" s="87" t="s">
        <v>63</v>
      </c>
      <c r="O75" s="87" t="s">
        <v>63</v>
      </c>
      <c r="P75" s="88" t="s">
        <v>148</v>
      </c>
      <c r="Q75" s="88" t="s">
        <v>147</v>
      </c>
      <c r="R75" s="86">
        <v>1495.46</v>
      </c>
      <c r="S75" s="86">
        <v>1.51</v>
      </c>
      <c r="T75" s="89">
        <f t="shared" si="0"/>
        <v>2258.1446000000001</v>
      </c>
      <c r="U75" s="86" t="s">
        <v>42</v>
      </c>
    </row>
    <row r="76" spans="1:21" s="17" customFormat="1" ht="102">
      <c r="A76" s="83" t="s">
        <v>131</v>
      </c>
      <c r="B76" s="104" t="s">
        <v>93</v>
      </c>
      <c r="C76" s="85" t="s">
        <v>94</v>
      </c>
      <c r="D76" s="86" t="s">
        <v>102</v>
      </c>
      <c r="E76" s="87" t="s">
        <v>142</v>
      </c>
      <c r="F76" s="87" t="s">
        <v>63</v>
      </c>
      <c r="G76" s="87" t="s">
        <v>61</v>
      </c>
      <c r="H76" s="87" t="s">
        <v>133</v>
      </c>
      <c r="I76" s="87" t="s">
        <v>144</v>
      </c>
      <c r="J76" s="87" t="s">
        <v>142</v>
      </c>
      <c r="K76" s="87" t="s">
        <v>42</v>
      </c>
      <c r="L76" s="87" t="s">
        <v>42</v>
      </c>
      <c r="M76" s="88" t="s">
        <v>100</v>
      </c>
      <c r="N76" s="87" t="s">
        <v>63</v>
      </c>
      <c r="O76" s="87" t="s">
        <v>63</v>
      </c>
      <c r="P76" s="88" t="s">
        <v>149</v>
      </c>
      <c r="Q76" s="88" t="s">
        <v>150</v>
      </c>
      <c r="R76" s="86">
        <v>425.5</v>
      </c>
      <c r="S76" s="86">
        <v>1</v>
      </c>
      <c r="T76" s="89">
        <f t="shared" si="0"/>
        <v>425.5</v>
      </c>
      <c r="U76" s="86" t="s">
        <v>42</v>
      </c>
    </row>
    <row r="77" spans="1:21" s="17" customFormat="1" ht="102">
      <c r="A77" s="83" t="s">
        <v>131</v>
      </c>
      <c r="B77" s="104" t="s">
        <v>93</v>
      </c>
      <c r="C77" s="85" t="s">
        <v>94</v>
      </c>
      <c r="D77" s="86" t="s">
        <v>104</v>
      </c>
      <c r="E77" s="87" t="s">
        <v>106</v>
      </c>
      <c r="F77" s="87" t="s">
        <v>63</v>
      </c>
      <c r="G77" s="87" t="s">
        <v>61</v>
      </c>
      <c r="H77" s="87" t="s">
        <v>133</v>
      </c>
      <c r="I77" s="87" t="s">
        <v>99</v>
      </c>
      <c r="J77" s="87" t="s">
        <v>109</v>
      </c>
      <c r="K77" s="87" t="s">
        <v>42</v>
      </c>
      <c r="L77" s="87" t="s">
        <v>42</v>
      </c>
      <c r="M77" s="88" t="s">
        <v>100</v>
      </c>
      <c r="N77" s="87" t="s">
        <v>63</v>
      </c>
      <c r="O77" s="87" t="s">
        <v>137</v>
      </c>
      <c r="P77" s="87" t="s">
        <v>111</v>
      </c>
      <c r="Q77" s="87" t="s">
        <v>112</v>
      </c>
      <c r="R77" s="87" t="s">
        <v>105</v>
      </c>
      <c r="S77" s="86">
        <v>1</v>
      </c>
      <c r="T77" s="89">
        <f>N77*O77*R77*S77</f>
        <v>240.92</v>
      </c>
      <c r="U77" s="86" t="s">
        <v>42</v>
      </c>
    </row>
    <row r="78" spans="1:21" s="17" customFormat="1" ht="102">
      <c r="A78" s="83" t="s">
        <v>131</v>
      </c>
      <c r="B78" s="104" t="s">
        <v>93</v>
      </c>
      <c r="C78" s="85" t="s">
        <v>94</v>
      </c>
      <c r="D78" s="86" t="s">
        <v>113</v>
      </c>
      <c r="E78" s="87" t="s">
        <v>106</v>
      </c>
      <c r="F78" s="87" t="s">
        <v>63</v>
      </c>
      <c r="G78" s="87" t="s">
        <v>61</v>
      </c>
      <c r="H78" s="87" t="s">
        <v>133</v>
      </c>
      <c r="I78" s="87" t="s">
        <v>99</v>
      </c>
      <c r="J78" s="87" t="s">
        <v>109</v>
      </c>
      <c r="K78" s="87" t="s">
        <v>42</v>
      </c>
      <c r="L78" s="87" t="s">
        <v>42</v>
      </c>
      <c r="M78" s="88" t="s">
        <v>100</v>
      </c>
      <c r="N78" s="87" t="s">
        <v>63</v>
      </c>
      <c r="O78" s="87" t="s">
        <v>137</v>
      </c>
      <c r="P78" s="87" t="s">
        <v>111</v>
      </c>
      <c r="Q78" s="87" t="s">
        <v>116</v>
      </c>
      <c r="R78" s="87">
        <v>949.02</v>
      </c>
      <c r="S78" s="86">
        <v>1</v>
      </c>
      <c r="T78" s="89">
        <f>N78*O78*R78*S78</f>
        <v>237.255</v>
      </c>
      <c r="U78" s="86" t="s">
        <v>42</v>
      </c>
    </row>
    <row r="79" spans="1:21" s="17" customFormat="1" ht="102">
      <c r="A79" s="83" t="s">
        <v>131</v>
      </c>
      <c r="B79" s="104" t="s">
        <v>93</v>
      </c>
      <c r="C79" s="85" t="s">
        <v>94</v>
      </c>
      <c r="D79" s="86" t="s">
        <v>117</v>
      </c>
      <c r="E79" s="87" t="s">
        <v>106</v>
      </c>
      <c r="F79" s="87" t="s">
        <v>63</v>
      </c>
      <c r="G79" s="87" t="s">
        <v>61</v>
      </c>
      <c r="H79" s="87" t="s">
        <v>133</v>
      </c>
      <c r="I79" s="87" t="s">
        <v>99</v>
      </c>
      <c r="J79" s="87" t="s">
        <v>109</v>
      </c>
      <c r="K79" s="87" t="s">
        <v>42</v>
      </c>
      <c r="L79" s="87" t="s">
        <v>42</v>
      </c>
      <c r="M79" s="88" t="s">
        <v>100</v>
      </c>
      <c r="N79" s="87" t="s">
        <v>63</v>
      </c>
      <c r="O79" s="87" t="s">
        <v>137</v>
      </c>
      <c r="P79" s="87" t="s">
        <v>111</v>
      </c>
      <c r="Q79" s="87" t="s">
        <v>124</v>
      </c>
      <c r="R79" s="87" t="s">
        <v>125</v>
      </c>
      <c r="S79" s="86">
        <v>1</v>
      </c>
      <c r="T79" s="89">
        <f t="shared" ref="T79:T80" si="6">N79*O79*R79*S79</f>
        <v>390.625</v>
      </c>
      <c r="U79" s="86" t="s">
        <v>42</v>
      </c>
    </row>
    <row r="80" spans="1:21" s="17" customFormat="1" ht="102">
      <c r="A80" s="83" t="s">
        <v>131</v>
      </c>
      <c r="B80" s="104" t="s">
        <v>93</v>
      </c>
      <c r="C80" s="85" t="s">
        <v>94</v>
      </c>
      <c r="D80" s="86" t="s">
        <v>122</v>
      </c>
      <c r="E80" s="87" t="s">
        <v>106</v>
      </c>
      <c r="F80" s="87" t="s">
        <v>63</v>
      </c>
      <c r="G80" s="87" t="s">
        <v>61</v>
      </c>
      <c r="H80" s="87" t="s">
        <v>133</v>
      </c>
      <c r="I80" s="87" t="s">
        <v>99</v>
      </c>
      <c r="J80" s="87" t="s">
        <v>109</v>
      </c>
      <c r="K80" s="87" t="s">
        <v>42</v>
      </c>
      <c r="L80" s="87" t="s">
        <v>42</v>
      </c>
      <c r="M80" s="88" t="s">
        <v>100</v>
      </c>
      <c r="N80" s="87" t="s">
        <v>63</v>
      </c>
      <c r="O80" s="87" t="s">
        <v>63</v>
      </c>
      <c r="P80" s="87" t="s">
        <v>111</v>
      </c>
      <c r="Q80" s="87" t="s">
        <v>121</v>
      </c>
      <c r="R80" s="87">
        <v>234.03</v>
      </c>
      <c r="S80" s="86">
        <v>1</v>
      </c>
      <c r="T80" s="89">
        <f t="shared" si="6"/>
        <v>234.03</v>
      </c>
      <c r="U80" s="86" t="s">
        <v>42</v>
      </c>
    </row>
    <row r="81" spans="1:21" s="17" customFormat="1" ht="102">
      <c r="A81" s="83" t="s">
        <v>131</v>
      </c>
      <c r="B81" s="104" t="s">
        <v>93</v>
      </c>
      <c r="C81" s="85" t="s">
        <v>94</v>
      </c>
      <c r="D81" s="87" t="s">
        <v>64</v>
      </c>
      <c r="E81" s="87" t="s">
        <v>106</v>
      </c>
      <c r="F81" s="87" t="s">
        <v>63</v>
      </c>
      <c r="G81" s="87" t="s">
        <v>61</v>
      </c>
      <c r="H81" s="87" t="s">
        <v>133</v>
      </c>
      <c r="I81" s="87" t="s">
        <v>99</v>
      </c>
      <c r="J81" s="87" t="s">
        <v>109</v>
      </c>
      <c r="K81" s="87" t="s">
        <v>42</v>
      </c>
      <c r="L81" s="87" t="s">
        <v>42</v>
      </c>
      <c r="M81" s="88" t="s">
        <v>100</v>
      </c>
      <c r="N81" s="87" t="s">
        <v>63</v>
      </c>
      <c r="O81" s="87" t="s">
        <v>137</v>
      </c>
      <c r="P81" s="87" t="s">
        <v>111</v>
      </c>
      <c r="Q81" s="88" t="s">
        <v>42</v>
      </c>
      <c r="R81" s="86" t="s">
        <v>42</v>
      </c>
      <c r="S81" s="86" t="s">
        <v>42</v>
      </c>
      <c r="T81" s="89">
        <f>SUM(T74:T80)</f>
        <v>5655.3940999999995</v>
      </c>
      <c r="U81" s="86" t="s">
        <v>42</v>
      </c>
    </row>
    <row r="82" spans="1:21" s="17" customFormat="1">
      <c r="A82" s="49"/>
      <c r="B82" s="53"/>
      <c r="C82" s="51"/>
      <c r="D82" s="75"/>
      <c r="E82" s="74"/>
      <c r="F82" s="74"/>
      <c r="G82" s="74"/>
      <c r="H82" s="74"/>
      <c r="I82" s="74"/>
      <c r="J82" s="74"/>
      <c r="K82" s="74"/>
      <c r="L82" s="74"/>
      <c r="M82" s="15"/>
      <c r="N82" s="74"/>
      <c r="O82" s="74"/>
      <c r="P82" s="15"/>
      <c r="Q82" s="15"/>
      <c r="R82" s="75"/>
      <c r="S82" s="107"/>
      <c r="T82" s="48"/>
      <c r="U82" s="75"/>
    </row>
    <row r="83" spans="1:21" s="17" customFormat="1" ht="68">
      <c r="A83" s="64" t="s">
        <v>168</v>
      </c>
      <c r="B83" s="65" t="s">
        <v>95</v>
      </c>
      <c r="C83" s="90" t="s">
        <v>96</v>
      </c>
      <c r="D83" s="67" t="s">
        <v>104</v>
      </c>
      <c r="E83" s="68" t="s">
        <v>106</v>
      </c>
      <c r="F83" s="68" t="s">
        <v>63</v>
      </c>
      <c r="G83" s="68" t="s">
        <v>61</v>
      </c>
      <c r="H83" s="68" t="s">
        <v>134</v>
      </c>
      <c r="I83" s="68" t="s">
        <v>135</v>
      </c>
      <c r="J83" s="68" t="s">
        <v>109</v>
      </c>
      <c r="K83" s="68" t="s">
        <v>42</v>
      </c>
      <c r="L83" s="68" t="s">
        <v>42</v>
      </c>
      <c r="M83" s="69" t="s">
        <v>100</v>
      </c>
      <c r="N83" s="68" t="s">
        <v>63</v>
      </c>
      <c r="O83" s="68" t="s">
        <v>136</v>
      </c>
      <c r="P83" s="68" t="s">
        <v>111</v>
      </c>
      <c r="Q83" s="68" t="s">
        <v>112</v>
      </c>
      <c r="R83" s="68" t="s">
        <v>152</v>
      </c>
      <c r="S83" s="67">
        <v>1</v>
      </c>
      <c r="T83" s="71">
        <f>N83*O83*R83*S83</f>
        <v>580.15740000000005</v>
      </c>
      <c r="U83" s="67" t="s">
        <v>42</v>
      </c>
    </row>
    <row r="84" spans="1:21" s="17" customFormat="1" ht="68">
      <c r="A84" s="64" t="s">
        <v>168</v>
      </c>
      <c r="B84" s="65" t="s">
        <v>95</v>
      </c>
      <c r="C84" s="90" t="s">
        <v>96</v>
      </c>
      <c r="D84" s="67" t="s">
        <v>113</v>
      </c>
      <c r="E84" s="68" t="s">
        <v>106</v>
      </c>
      <c r="F84" s="68" t="s">
        <v>63</v>
      </c>
      <c r="G84" s="68" t="s">
        <v>61</v>
      </c>
      <c r="H84" s="68" t="s">
        <v>134</v>
      </c>
      <c r="I84" s="68" t="s">
        <v>135</v>
      </c>
      <c r="J84" s="68" t="s">
        <v>109</v>
      </c>
      <c r="K84" s="68" t="s">
        <v>42</v>
      </c>
      <c r="L84" s="68" t="s">
        <v>42</v>
      </c>
      <c r="M84" s="69" t="s">
        <v>100</v>
      </c>
      <c r="N84" s="68" t="s">
        <v>63</v>
      </c>
      <c r="O84" s="68" t="s">
        <v>136</v>
      </c>
      <c r="P84" s="68" t="s">
        <v>111</v>
      </c>
      <c r="Q84" s="68" t="s">
        <v>116</v>
      </c>
      <c r="R84" s="68" t="s">
        <v>151</v>
      </c>
      <c r="S84" s="67">
        <v>1</v>
      </c>
      <c r="T84" s="71">
        <f>N84*O84*R84*S84</f>
        <v>461.56320000000005</v>
      </c>
      <c r="U84" s="67" t="s">
        <v>42</v>
      </c>
    </row>
    <row r="85" spans="1:21" s="17" customFormat="1" ht="68">
      <c r="A85" s="64" t="s">
        <v>168</v>
      </c>
      <c r="B85" s="65" t="s">
        <v>95</v>
      </c>
      <c r="C85" s="90" t="s">
        <v>96</v>
      </c>
      <c r="D85" s="67" t="s">
        <v>117</v>
      </c>
      <c r="E85" s="68" t="s">
        <v>106</v>
      </c>
      <c r="F85" s="68" t="s">
        <v>63</v>
      </c>
      <c r="G85" s="68" t="s">
        <v>61</v>
      </c>
      <c r="H85" s="68" t="s">
        <v>134</v>
      </c>
      <c r="I85" s="68" t="s">
        <v>135</v>
      </c>
      <c r="J85" s="68" t="s">
        <v>109</v>
      </c>
      <c r="K85" s="68" t="s">
        <v>42</v>
      </c>
      <c r="L85" s="68" t="s">
        <v>42</v>
      </c>
      <c r="M85" s="69" t="s">
        <v>100</v>
      </c>
      <c r="N85" s="68" t="s">
        <v>63</v>
      </c>
      <c r="O85" s="68" t="s">
        <v>136</v>
      </c>
      <c r="P85" s="68" t="s">
        <v>111</v>
      </c>
      <c r="Q85" s="68" t="s">
        <v>124</v>
      </c>
      <c r="R85" s="68" t="s">
        <v>125</v>
      </c>
      <c r="S85" s="67">
        <v>1</v>
      </c>
      <c r="T85" s="71">
        <f t="shared" ref="T85:T86" si="7">N85*O85*R85*S85</f>
        <v>593.75</v>
      </c>
      <c r="U85" s="67" t="s">
        <v>42</v>
      </c>
    </row>
    <row r="86" spans="1:21" s="17" customFormat="1" ht="68">
      <c r="A86" s="64" t="s">
        <v>168</v>
      </c>
      <c r="B86" s="65" t="s">
        <v>95</v>
      </c>
      <c r="C86" s="90" t="s">
        <v>96</v>
      </c>
      <c r="D86" s="67" t="s">
        <v>122</v>
      </c>
      <c r="E86" s="68" t="s">
        <v>106</v>
      </c>
      <c r="F86" s="68" t="s">
        <v>63</v>
      </c>
      <c r="G86" s="68" t="s">
        <v>61</v>
      </c>
      <c r="H86" s="68" t="s">
        <v>134</v>
      </c>
      <c r="I86" s="68" t="s">
        <v>135</v>
      </c>
      <c r="J86" s="68" t="s">
        <v>109</v>
      </c>
      <c r="K86" s="68" t="s">
        <v>42</v>
      </c>
      <c r="L86" s="68" t="s">
        <v>42</v>
      </c>
      <c r="M86" s="69" t="s">
        <v>100</v>
      </c>
      <c r="N86" s="68" t="s">
        <v>63</v>
      </c>
      <c r="O86" s="68" t="s">
        <v>63</v>
      </c>
      <c r="P86" s="68" t="s">
        <v>111</v>
      </c>
      <c r="Q86" s="68" t="s">
        <v>121</v>
      </c>
      <c r="R86" s="68">
        <v>234.03</v>
      </c>
      <c r="S86" s="67">
        <v>1</v>
      </c>
      <c r="T86" s="71">
        <f t="shared" si="7"/>
        <v>234.03</v>
      </c>
      <c r="U86" s="67" t="s">
        <v>42</v>
      </c>
    </row>
    <row r="87" spans="1:21" s="17" customFormat="1" ht="68">
      <c r="A87" s="64" t="s">
        <v>168</v>
      </c>
      <c r="B87" s="65" t="s">
        <v>95</v>
      </c>
      <c r="C87" s="90" t="s">
        <v>96</v>
      </c>
      <c r="D87" s="68" t="s">
        <v>64</v>
      </c>
      <c r="E87" s="68" t="s">
        <v>106</v>
      </c>
      <c r="F87" s="68" t="s">
        <v>63</v>
      </c>
      <c r="G87" s="68" t="s">
        <v>61</v>
      </c>
      <c r="H87" s="68" t="s">
        <v>134</v>
      </c>
      <c r="I87" s="68" t="s">
        <v>135</v>
      </c>
      <c r="J87" s="68" t="s">
        <v>109</v>
      </c>
      <c r="K87" s="68" t="s">
        <v>42</v>
      </c>
      <c r="L87" s="68" t="s">
        <v>42</v>
      </c>
      <c r="M87" s="69" t="s">
        <v>100</v>
      </c>
      <c r="N87" s="68" t="s">
        <v>63</v>
      </c>
      <c r="O87" s="68" t="s">
        <v>136</v>
      </c>
      <c r="P87" s="68" t="s">
        <v>111</v>
      </c>
      <c r="Q87" s="69" t="s">
        <v>42</v>
      </c>
      <c r="R87" s="67" t="s">
        <v>42</v>
      </c>
      <c r="S87" s="67" t="s">
        <v>42</v>
      </c>
      <c r="T87" s="71">
        <f>SUM(T83:T86)</f>
        <v>1869.5006000000001</v>
      </c>
      <c r="U87" s="67" t="s">
        <v>42</v>
      </c>
    </row>
    <row r="88" spans="1:21" s="17" customFormat="1">
      <c r="A88" s="45"/>
      <c r="B88" s="45"/>
      <c r="C88" s="45"/>
      <c r="D88" s="45"/>
      <c r="E88" s="45"/>
      <c r="F88" s="45"/>
      <c r="G88" s="45"/>
      <c r="H88" s="45"/>
      <c r="I88" s="3"/>
      <c r="J88" s="2"/>
      <c r="K88" s="3"/>
      <c r="L88" s="3"/>
      <c r="M88" s="3"/>
      <c r="N88" s="3"/>
      <c r="O88" s="3"/>
      <c r="P88" s="4"/>
      <c r="Q88" s="4"/>
      <c r="R88" s="4"/>
      <c r="S88" s="4"/>
      <c r="T88" s="4"/>
      <c r="U88" s="6"/>
    </row>
  </sheetData>
  <autoFilter ref="A18:AG87" xr:uid="{00000000-0009-0000-0000-000000000000}"/>
  <mergeCells count="14">
    <mergeCell ref="H16:H17"/>
    <mergeCell ref="I16:M16"/>
    <mergeCell ref="N16:T16"/>
    <mergeCell ref="U16:U17"/>
    <mergeCell ref="A5:T5"/>
    <mergeCell ref="A6:T6"/>
    <mergeCell ref="A7:T7"/>
    <mergeCell ref="A16:A17"/>
    <mergeCell ref="B16:B17"/>
    <mergeCell ref="C16:C17"/>
    <mergeCell ref="D16:D17"/>
    <mergeCell ref="E16:E17"/>
    <mergeCell ref="F16:F17"/>
    <mergeCell ref="G16:G17"/>
  </mergeCells>
  <phoneticPr fontId="22" type="noConversion"/>
  <pageMargins left="0.25" right="0.25" top="0.75" bottom="0.75" header="0.3" footer="0.3"/>
  <pageSetup paperSize="9" scale="24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>
    <pageSetUpPr fitToPage="1"/>
  </sheetPr>
  <dimension ref="A1:AU18"/>
  <sheetViews>
    <sheetView view="pageBreakPreview" zoomScale="70" zoomScaleNormal="55" zoomScaleSheetLayoutView="70" workbookViewId="0">
      <selection activeCell="E15" sqref="E15"/>
    </sheetView>
  </sheetViews>
  <sheetFormatPr baseColWidth="10" defaultColWidth="9.1640625" defaultRowHeight="16"/>
  <cols>
    <col min="1" max="1" width="12.5" style="13" customWidth="1"/>
    <col min="2" max="2" width="22" style="13" customWidth="1"/>
    <col min="3" max="4" width="22.5" style="13" customWidth="1"/>
    <col min="5" max="5" width="102.6640625" style="13" customWidth="1"/>
    <col min="6" max="6" width="29.5" style="13" customWidth="1"/>
    <col min="7" max="7" width="19.5" style="13" customWidth="1"/>
    <col min="8" max="8" width="25.6640625" style="13" customWidth="1"/>
    <col min="9" max="9" width="15" style="13" customWidth="1"/>
    <col min="10" max="10" width="17.5" style="13" customWidth="1"/>
    <col min="11" max="11" width="16.6640625" style="13" customWidth="1"/>
    <col min="12" max="12" width="28.33203125" style="13" customWidth="1"/>
    <col min="13" max="13" width="22" style="13" customWidth="1"/>
    <col min="14" max="14" width="24.5" style="13" customWidth="1"/>
    <col min="15" max="15" width="11" style="13" customWidth="1"/>
    <col min="16" max="16" width="10.1640625" style="13" customWidth="1"/>
    <col min="17" max="16384" width="9.1640625" style="13"/>
  </cols>
  <sheetData>
    <row r="1" spans="1:47" s="6" customFormat="1">
      <c r="K1" s="1"/>
      <c r="L1" s="1"/>
      <c r="M1" s="1"/>
      <c r="N1" s="1"/>
    </row>
    <row r="2" spans="1:47" s="6" customFormat="1">
      <c r="K2" s="1"/>
      <c r="L2" s="1"/>
      <c r="M2" s="1"/>
      <c r="N2" s="1"/>
    </row>
    <row r="3" spans="1:47" s="6" customFormat="1">
      <c r="K3" s="1"/>
      <c r="L3" s="1"/>
      <c r="M3" s="1"/>
      <c r="N3" s="1"/>
    </row>
    <row r="4" spans="1:47" s="6" customFormat="1" ht="18">
      <c r="A4" s="127" t="s">
        <v>30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</row>
    <row r="5" spans="1:47" s="6" customFormat="1">
      <c r="K5" s="1"/>
      <c r="L5" s="1"/>
      <c r="M5" s="1"/>
      <c r="N5" s="1"/>
    </row>
    <row r="6" spans="1:47" s="6" customFormat="1" ht="18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47" s="6" customFormat="1"/>
    <row r="8" spans="1:47" s="6" customFormat="1">
      <c r="E8" s="10" t="s">
        <v>78</v>
      </c>
      <c r="F8" s="11"/>
      <c r="G8" s="11"/>
      <c r="H8" s="11"/>
      <c r="I8" s="11"/>
      <c r="J8" s="11"/>
      <c r="K8" s="11"/>
    </row>
    <row r="9" spans="1:47" s="6" customFormat="1">
      <c r="E9" s="12" t="s">
        <v>5</v>
      </c>
      <c r="F9" s="12"/>
      <c r="G9" s="12"/>
      <c r="H9" s="12"/>
      <c r="I9" s="12"/>
      <c r="J9" s="12"/>
      <c r="K9" s="12"/>
    </row>
    <row r="10" spans="1:47" s="6" customFormat="1">
      <c r="E10" s="1"/>
      <c r="F10" s="11"/>
      <c r="G10" s="11"/>
      <c r="H10" s="11"/>
      <c r="I10" s="11"/>
      <c r="J10" s="11"/>
      <c r="K10" s="11"/>
    </row>
    <row r="11" spans="1:47" s="6" customFormat="1">
      <c r="E11" s="10" t="s">
        <v>68</v>
      </c>
    </row>
    <row r="13" spans="1:47">
      <c r="E13" s="10"/>
    </row>
    <row r="14" spans="1:47" s="10" customFormat="1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</row>
    <row r="16" spans="1:47" s="21" customFormat="1" ht="85">
      <c r="A16" s="19" t="s">
        <v>6</v>
      </c>
      <c r="B16" s="19" t="s">
        <v>7</v>
      </c>
      <c r="C16" s="19" t="s">
        <v>8</v>
      </c>
      <c r="D16" s="19" t="s">
        <v>31</v>
      </c>
      <c r="E16" s="19" t="s">
        <v>32</v>
      </c>
      <c r="F16" s="19" t="s">
        <v>33</v>
      </c>
      <c r="G16" s="19" t="s">
        <v>34</v>
      </c>
      <c r="H16" s="20" t="s">
        <v>35</v>
      </c>
      <c r="I16" s="20" t="s">
        <v>36</v>
      </c>
      <c r="J16" s="20" t="s">
        <v>37</v>
      </c>
      <c r="K16" s="20" t="s">
        <v>38</v>
      </c>
      <c r="L16" s="20" t="s">
        <v>39</v>
      </c>
      <c r="M16" s="20" t="s">
        <v>40</v>
      </c>
      <c r="N16" s="20" t="s">
        <v>41</v>
      </c>
    </row>
    <row r="17" spans="1:14" s="21" customFormat="1">
      <c r="A17" s="22">
        <v>1</v>
      </c>
      <c r="B17" s="20">
        <v>2</v>
      </c>
      <c r="C17" s="20">
        <v>3</v>
      </c>
      <c r="D17" s="20">
        <v>4</v>
      </c>
      <c r="E17" s="22">
        <v>5</v>
      </c>
      <c r="F17" s="22">
        <v>6</v>
      </c>
      <c r="G17" s="22">
        <v>7</v>
      </c>
      <c r="H17" s="22">
        <v>8</v>
      </c>
      <c r="I17" s="22">
        <v>9</v>
      </c>
      <c r="J17" s="22">
        <v>10</v>
      </c>
      <c r="K17" s="22">
        <v>11</v>
      </c>
      <c r="L17" s="22">
        <v>12</v>
      </c>
      <c r="M17" s="22">
        <v>13</v>
      </c>
      <c r="N17" s="22">
        <v>14</v>
      </c>
    </row>
    <row r="18" spans="1:14" ht="17">
      <c r="A18" s="22" t="s">
        <v>42</v>
      </c>
      <c r="B18" s="120" t="s">
        <v>42</v>
      </c>
      <c r="C18" s="120" t="s">
        <v>42</v>
      </c>
      <c r="D18" s="20" t="s">
        <v>42</v>
      </c>
      <c r="E18" s="23" t="s">
        <v>43</v>
      </c>
      <c r="F18" s="20" t="s">
        <v>42</v>
      </c>
      <c r="G18" s="20" t="s">
        <v>42</v>
      </c>
      <c r="H18" s="20" t="s">
        <v>42</v>
      </c>
      <c r="I18" s="20" t="s">
        <v>42</v>
      </c>
      <c r="J18" s="20" t="s">
        <v>42</v>
      </c>
      <c r="K18" s="20" t="s">
        <v>42</v>
      </c>
      <c r="L18" s="121" t="s">
        <v>42</v>
      </c>
      <c r="M18" s="20" t="s">
        <v>42</v>
      </c>
      <c r="N18" s="20" t="s">
        <v>42</v>
      </c>
    </row>
  </sheetData>
  <mergeCells count="1">
    <mergeCell ref="A4:N4"/>
  </mergeCells>
  <pageMargins left="0.25" right="0.25" top="0.75" bottom="0.75" header="0.3" footer="0.3"/>
  <pageSetup paperSize="9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4"/>
  <dimension ref="A1:O26"/>
  <sheetViews>
    <sheetView view="pageBreakPreview" topLeftCell="A18" zoomScale="70" zoomScaleNormal="75" zoomScaleSheetLayoutView="70" workbookViewId="0">
      <selection activeCell="B3" sqref="B3"/>
    </sheetView>
  </sheetViews>
  <sheetFormatPr baseColWidth="10" defaultColWidth="9.1640625" defaultRowHeight="15"/>
  <cols>
    <col min="1" max="1" width="15.1640625" style="46" customWidth="1"/>
    <col min="2" max="2" width="43.5" style="46" customWidth="1"/>
    <col min="3" max="3" width="19.1640625" style="46" customWidth="1"/>
    <col min="4" max="4" width="15" style="46" customWidth="1"/>
    <col min="5" max="5" width="14.1640625" style="46" customWidth="1"/>
    <col min="6" max="7" width="18.83203125" style="46" customWidth="1"/>
    <col min="8" max="8" width="22.5" style="46" customWidth="1"/>
    <col min="9" max="9" width="19.1640625" style="46" customWidth="1"/>
    <col min="10" max="10" width="23.6640625" style="46" customWidth="1"/>
    <col min="11" max="11" width="27.1640625" style="46" customWidth="1"/>
    <col min="12" max="12" width="19.33203125" style="46" customWidth="1"/>
    <col min="13" max="13" width="21.1640625" style="46" customWidth="1"/>
    <col min="14" max="14" width="17.1640625" style="46" customWidth="1"/>
    <col min="15" max="15" width="21.6640625" style="46" customWidth="1"/>
    <col min="16" max="16384" width="9.1640625" style="46"/>
  </cols>
  <sheetData>
    <row r="1" spans="1:15" s="6" customFormat="1" ht="16">
      <c r="K1" s="1"/>
      <c r="L1" s="1"/>
      <c r="M1" s="1"/>
      <c r="N1" s="1"/>
    </row>
    <row r="2" spans="1:15" s="6" customFormat="1" ht="16">
      <c r="K2" s="1"/>
      <c r="L2" s="1"/>
      <c r="M2" s="1"/>
      <c r="N2" s="1"/>
    </row>
    <row r="3" spans="1:15" s="6" customFormat="1" ht="16">
      <c r="K3" s="1"/>
      <c r="L3" s="1"/>
      <c r="M3" s="1"/>
      <c r="N3" s="1"/>
    </row>
    <row r="4" spans="1:15" s="6" customFormat="1" ht="18">
      <c r="A4" s="127" t="s">
        <v>44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</row>
    <row r="5" spans="1:15" s="6" customFormat="1" ht="16">
      <c r="K5" s="1"/>
      <c r="L5" s="1"/>
      <c r="M5" s="1"/>
      <c r="N5" s="1"/>
    </row>
    <row r="6" spans="1:15" s="6" customFormat="1" ht="16"/>
    <row r="7" spans="1:15" s="6" customFormat="1" ht="16">
      <c r="D7" s="10" t="s">
        <v>78</v>
      </c>
      <c r="E7" s="11"/>
      <c r="F7" s="11"/>
      <c r="G7" s="11"/>
      <c r="H7" s="11"/>
      <c r="I7" s="11"/>
      <c r="J7" s="11"/>
      <c r="K7" s="11"/>
    </row>
    <row r="8" spans="1:15" s="6" customFormat="1" ht="16">
      <c r="D8" s="12" t="s">
        <v>5</v>
      </c>
      <c r="E8" s="12"/>
      <c r="F8" s="12"/>
      <c r="G8" s="12"/>
      <c r="H8" s="12"/>
      <c r="I8" s="12"/>
      <c r="J8" s="12"/>
      <c r="K8" s="12"/>
    </row>
    <row r="9" spans="1:15" s="6" customFormat="1" ht="16">
      <c r="D9" s="1"/>
      <c r="E9" s="11"/>
      <c r="F9" s="11"/>
      <c r="G9" s="11"/>
      <c r="H9" s="11"/>
      <c r="I9" s="11"/>
      <c r="J9" s="11"/>
      <c r="K9" s="11"/>
    </row>
    <row r="10" spans="1:15" s="6" customFormat="1" ht="16">
      <c r="D10" s="10" t="s">
        <v>68</v>
      </c>
    </row>
    <row r="11" spans="1:15" s="13" customFormat="1" ht="16">
      <c r="H11" s="43"/>
    </row>
    <row r="12" spans="1:15" s="13" customFormat="1" ht="16">
      <c r="D12" s="10"/>
    </row>
    <row r="13" spans="1:15" s="10" customFormat="1" ht="69" customHeight="1">
      <c r="A13" s="126" t="s">
        <v>6</v>
      </c>
      <c r="B13" s="126" t="s">
        <v>7</v>
      </c>
      <c r="C13" s="126" t="s">
        <v>8</v>
      </c>
      <c r="D13" s="126" t="s">
        <v>45</v>
      </c>
      <c r="E13" s="126" t="s">
        <v>46</v>
      </c>
      <c r="F13" s="126" t="s">
        <v>47</v>
      </c>
      <c r="G13" s="126"/>
      <c r="H13" s="126"/>
      <c r="I13" s="126"/>
      <c r="J13" s="126"/>
      <c r="K13" s="126" t="s">
        <v>48</v>
      </c>
      <c r="L13" s="126" t="s">
        <v>49</v>
      </c>
      <c r="M13" s="129" t="s">
        <v>50</v>
      </c>
      <c r="N13" s="129" t="s">
        <v>65</v>
      </c>
      <c r="O13" s="129" t="s">
        <v>51</v>
      </c>
    </row>
    <row r="14" spans="1:15" s="24" customFormat="1" ht="137.25" customHeight="1">
      <c r="A14" s="126"/>
      <c r="B14" s="126"/>
      <c r="C14" s="126"/>
      <c r="D14" s="126"/>
      <c r="E14" s="126"/>
      <c r="F14" s="20" t="s">
        <v>52</v>
      </c>
      <c r="G14" s="20" t="s">
        <v>66</v>
      </c>
      <c r="H14" s="20" t="s">
        <v>53</v>
      </c>
      <c r="I14" s="15" t="s">
        <v>54</v>
      </c>
      <c r="J14" s="20" t="s">
        <v>67</v>
      </c>
      <c r="K14" s="126"/>
      <c r="L14" s="126"/>
      <c r="M14" s="129"/>
      <c r="N14" s="129"/>
      <c r="O14" s="129"/>
    </row>
    <row r="15" spans="1:15" s="24" customFormat="1" ht="16">
      <c r="A15" s="15">
        <v>1</v>
      </c>
      <c r="B15" s="15">
        <v>2</v>
      </c>
      <c r="C15" s="15">
        <v>3</v>
      </c>
      <c r="D15" s="15">
        <v>4</v>
      </c>
      <c r="E15" s="15">
        <v>5</v>
      </c>
      <c r="F15" s="15">
        <v>6</v>
      </c>
      <c r="G15" s="15">
        <v>7</v>
      </c>
      <c r="H15" s="15">
        <v>8</v>
      </c>
      <c r="I15" s="15">
        <v>9</v>
      </c>
      <c r="J15" s="15">
        <v>10</v>
      </c>
      <c r="K15" s="15">
        <v>11</v>
      </c>
      <c r="L15" s="15">
        <v>12</v>
      </c>
      <c r="M15" s="15">
        <v>13</v>
      </c>
      <c r="N15" s="15">
        <v>14</v>
      </c>
      <c r="O15" s="15">
        <v>15</v>
      </c>
    </row>
    <row r="16" spans="1:15" ht="51">
      <c r="A16" s="49" t="s">
        <v>75</v>
      </c>
      <c r="B16" s="49" t="s">
        <v>79</v>
      </c>
      <c r="C16" s="51" t="s">
        <v>80</v>
      </c>
      <c r="D16" s="22">
        <v>2025</v>
      </c>
      <c r="E16" s="22">
        <v>2028</v>
      </c>
      <c r="F16" s="105">
        <f>'20.1'!T21/1000</f>
        <v>21.276005700000002</v>
      </c>
      <c r="G16" s="105">
        <f>F16*1.2</f>
        <v>25.531206840000003</v>
      </c>
      <c r="H16" s="105">
        <f>G16*'20.4'!G17/100*'20.4'!H17/100*'20.4'!I17/100*'20.4'!J17/100*'20.4'!K17/100*'20.4'!L17/100</f>
        <v>37.609294355749029</v>
      </c>
      <c r="I16" s="105">
        <v>0</v>
      </c>
      <c r="J16" s="105">
        <f>H16+I16</f>
        <v>37.609294355749029</v>
      </c>
      <c r="K16" s="105">
        <v>17.027999999999999</v>
      </c>
      <c r="L16" s="105">
        <f>J16-K16</f>
        <v>20.58129435574903</v>
      </c>
      <c r="M16" s="105">
        <v>0</v>
      </c>
      <c r="N16" s="105">
        <f>G16-M16</f>
        <v>25.531206840000003</v>
      </c>
      <c r="O16" s="105">
        <f>K16</f>
        <v>17.027999999999999</v>
      </c>
    </row>
    <row r="17" spans="1:15" ht="119">
      <c r="A17" s="49" t="s">
        <v>76</v>
      </c>
      <c r="B17" s="50" t="s">
        <v>83</v>
      </c>
      <c r="C17" s="51" t="s">
        <v>81</v>
      </c>
      <c r="D17" s="22">
        <v>2026</v>
      </c>
      <c r="E17" s="22">
        <v>2027</v>
      </c>
      <c r="F17" s="105">
        <f>'20.1'!T28/1000</f>
        <v>2.1284821239999996</v>
      </c>
      <c r="G17" s="105">
        <f t="shared" ref="G17:G18" si="0">F17*1.2</f>
        <v>2.5541785487999995</v>
      </c>
      <c r="H17" s="105">
        <f>G17*'20.4'!G17/100*'20.4'!H17/100*'20.4'!I17/100*'20.4'!J17/100*'20.4'!K17/100</f>
        <v>3.6031942059112123</v>
      </c>
      <c r="I17" s="105">
        <v>0</v>
      </c>
      <c r="J17" s="105">
        <f t="shared" ref="J17:J18" si="1">H17+I17</f>
        <v>3.6031942059112123</v>
      </c>
      <c r="K17" s="105">
        <v>1.3239288</v>
      </c>
      <c r="L17" s="105">
        <f t="shared" ref="L17:L18" si="2">J17-K17</f>
        <v>2.2792654059112123</v>
      </c>
      <c r="M17" s="105">
        <v>0</v>
      </c>
      <c r="N17" s="105">
        <f t="shared" ref="N17:N18" si="3">G17-M17</f>
        <v>2.5541785487999995</v>
      </c>
      <c r="O17" s="105">
        <f t="shared" ref="O17:O18" si="4">K17</f>
        <v>1.3239288</v>
      </c>
    </row>
    <row r="18" spans="1:15" ht="119">
      <c r="A18" s="49" t="s">
        <v>77</v>
      </c>
      <c r="B18" s="49" t="s">
        <v>84</v>
      </c>
      <c r="C18" s="51" t="s">
        <v>82</v>
      </c>
      <c r="D18" s="22">
        <v>2026</v>
      </c>
      <c r="E18" s="22">
        <v>2027</v>
      </c>
      <c r="F18" s="105">
        <f>'20.1'!T35/1000</f>
        <v>3.7694744039999999</v>
      </c>
      <c r="G18" s="105">
        <f t="shared" si="0"/>
        <v>4.5233692847999993</v>
      </c>
      <c r="H18" s="105">
        <f>G18*'20.4'!G17/100*'20.4'!H17/100*'20.4'!I17/100*'20.4'!J17/100*'20.4'!K17/100*'20.4'!L17/100*'20.4'!M17/100</f>
        <v>6.9578219243822339</v>
      </c>
      <c r="I18" s="105">
        <v>0</v>
      </c>
      <c r="J18" s="105">
        <f t="shared" si="1"/>
        <v>6.9578219243822339</v>
      </c>
      <c r="K18" s="105">
        <v>2.5406265600000002</v>
      </c>
      <c r="L18" s="105">
        <f t="shared" si="2"/>
        <v>4.4171953643822341</v>
      </c>
      <c r="M18" s="105">
        <v>0</v>
      </c>
      <c r="N18" s="105">
        <f t="shared" si="3"/>
        <v>4.5233692847999993</v>
      </c>
      <c r="O18" s="105">
        <f t="shared" si="4"/>
        <v>2.5406265600000002</v>
      </c>
    </row>
    <row r="19" spans="1:15" ht="119">
      <c r="A19" s="49" t="s">
        <v>114</v>
      </c>
      <c r="B19" s="52" t="s">
        <v>85</v>
      </c>
      <c r="C19" s="51" t="s">
        <v>86</v>
      </c>
      <c r="D19" s="22">
        <v>2025</v>
      </c>
      <c r="E19" s="22">
        <v>2026</v>
      </c>
      <c r="F19" s="105">
        <f>'20.1'!T42/1000</f>
        <v>4.0945727399999994</v>
      </c>
      <c r="G19" s="105">
        <f t="shared" ref="G19:G26" si="5">F19*1.2</f>
        <v>4.9134872879999989</v>
      </c>
      <c r="H19" s="106">
        <f>G19*'20.4'!G17/100*'20.4'!H17/100*'20.4'!I17/100*'20.4'!J17/100</f>
        <v>6.6380241853387476</v>
      </c>
      <c r="I19" s="105">
        <v>0</v>
      </c>
      <c r="J19" s="105">
        <f t="shared" ref="J19:J26" si="6">H19+I19</f>
        <v>6.6380241853387476</v>
      </c>
      <c r="K19" s="105">
        <v>2.7572687999999999</v>
      </c>
      <c r="L19" s="105">
        <f t="shared" ref="L19:L26" si="7">J19-K19</f>
        <v>3.8807553853387478</v>
      </c>
      <c r="M19" s="105">
        <v>0</v>
      </c>
      <c r="N19" s="105">
        <f t="shared" ref="N19:N26" si="8">G19-M19</f>
        <v>4.9134872879999989</v>
      </c>
      <c r="O19" s="105">
        <f t="shared" ref="O19:O26" si="9">K19</f>
        <v>2.7572687999999999</v>
      </c>
    </row>
    <row r="20" spans="1:15" ht="119">
      <c r="A20" s="49" t="s">
        <v>115</v>
      </c>
      <c r="B20" s="52" t="s">
        <v>87</v>
      </c>
      <c r="C20" s="51" t="s">
        <v>88</v>
      </c>
      <c r="D20" s="22">
        <v>2025</v>
      </c>
      <c r="E20" s="22">
        <v>2026</v>
      </c>
      <c r="F20" s="105">
        <f>'20.1'!T49/1000</f>
        <v>3.6881998200000004</v>
      </c>
      <c r="G20" s="105">
        <f t="shared" si="5"/>
        <v>4.4258397839999999</v>
      </c>
      <c r="H20" s="105">
        <f>G20*'20.4'!G17/100*'20.4'!H17/100*'20.4'!I17/100*'20.4'!J17/100</f>
        <v>5.979222048335628</v>
      </c>
      <c r="I20" s="105">
        <v>0</v>
      </c>
      <c r="J20" s="105">
        <f t="shared" si="6"/>
        <v>5.979222048335628</v>
      </c>
      <c r="K20" s="105">
        <v>2.4572246400000002</v>
      </c>
      <c r="L20" s="105">
        <f t="shared" si="7"/>
        <v>3.5219974083356278</v>
      </c>
      <c r="M20" s="105">
        <v>0</v>
      </c>
      <c r="N20" s="105">
        <f t="shared" si="8"/>
        <v>4.4258397839999999</v>
      </c>
      <c r="O20" s="105">
        <f t="shared" si="9"/>
        <v>2.4572246400000002</v>
      </c>
    </row>
    <row r="21" spans="1:15" ht="119">
      <c r="A21" s="49" t="s">
        <v>127</v>
      </c>
      <c r="B21" s="53" t="s">
        <v>89</v>
      </c>
      <c r="C21" s="51" t="s">
        <v>90</v>
      </c>
      <c r="D21" s="22">
        <v>2027</v>
      </c>
      <c r="E21" s="22">
        <v>2028</v>
      </c>
      <c r="F21" s="105">
        <f>'20.1'!T57/1000</f>
        <v>4.0132981560000003</v>
      </c>
      <c r="G21" s="105">
        <f t="shared" si="5"/>
        <v>4.8159577872000003</v>
      </c>
      <c r="H21" s="105">
        <f>G21*'20.4'!G17/100*'20.4'!H17/100*'20.4'!I17/100*'20.4'!J17/100*'20.4'!K17/100*'20.4'!L17/100</f>
        <v>7.094250387721452</v>
      </c>
      <c r="I21" s="105">
        <v>0</v>
      </c>
      <c r="J21" s="105">
        <f t="shared" si="6"/>
        <v>7.094250387721452</v>
      </c>
      <c r="K21" s="105">
        <v>3.3836409600000001</v>
      </c>
      <c r="L21" s="105">
        <f t="shared" si="7"/>
        <v>3.7106094277214519</v>
      </c>
      <c r="M21" s="105">
        <v>0</v>
      </c>
      <c r="N21" s="105">
        <f t="shared" si="8"/>
        <v>4.8159577872000003</v>
      </c>
      <c r="O21" s="105">
        <f t="shared" si="9"/>
        <v>3.3836409600000001</v>
      </c>
    </row>
    <row r="22" spans="1:15" ht="119">
      <c r="A22" s="49" t="s">
        <v>128</v>
      </c>
      <c r="B22" s="53" t="s">
        <v>91</v>
      </c>
      <c r="C22" s="51" t="s">
        <v>92</v>
      </c>
      <c r="D22" s="22">
        <v>2027</v>
      </c>
      <c r="E22" s="22">
        <v>2028</v>
      </c>
      <c r="F22" s="105">
        <f>'20.1'!T64/1000</f>
        <v>1.7376098039999999</v>
      </c>
      <c r="G22" s="105">
        <f t="shared" si="5"/>
        <v>2.0851317647999998</v>
      </c>
      <c r="H22" s="105">
        <f>G22*'20.4'!G17/100*'20.4'!H17/100*'20.4'!I17/100*'20.4'!J17/100*'20.4'!K17/100*'20.4'!L17/100</f>
        <v>3.0715482744052549</v>
      </c>
      <c r="I22" s="105">
        <v>0</v>
      </c>
      <c r="J22" s="105">
        <f t="shared" si="6"/>
        <v>3.0715482744052549</v>
      </c>
      <c r="K22" s="105">
        <v>1.5552767999999999</v>
      </c>
      <c r="L22" s="105">
        <f t="shared" si="7"/>
        <v>1.516271474405255</v>
      </c>
      <c r="M22" s="105">
        <v>0</v>
      </c>
      <c r="N22" s="105">
        <f t="shared" si="8"/>
        <v>2.0851317647999998</v>
      </c>
      <c r="O22" s="105">
        <f t="shared" si="9"/>
        <v>1.5552767999999999</v>
      </c>
    </row>
    <row r="23" spans="1:15" ht="68">
      <c r="A23" s="49" t="s">
        <v>129</v>
      </c>
      <c r="B23" s="111" t="s">
        <v>154</v>
      </c>
      <c r="C23" s="111" t="s">
        <v>155</v>
      </c>
      <c r="D23" s="22">
        <v>2025</v>
      </c>
      <c r="E23" s="22">
        <v>2025</v>
      </c>
      <c r="F23" s="105">
        <f>'20.1'!T68</f>
        <v>2.2944195000000001</v>
      </c>
      <c r="G23" s="105">
        <f t="shared" si="5"/>
        <v>2.7533034000000001</v>
      </c>
      <c r="H23" s="105">
        <f>G23</f>
        <v>2.7533034000000001</v>
      </c>
      <c r="I23" s="105">
        <v>0</v>
      </c>
      <c r="J23" s="105">
        <f>H23</f>
        <v>2.7533034000000001</v>
      </c>
      <c r="K23" s="105">
        <v>0.49299999999999999</v>
      </c>
      <c r="L23" s="105">
        <f t="shared" si="7"/>
        <v>2.2603034000000002</v>
      </c>
      <c r="M23" s="105">
        <v>0</v>
      </c>
      <c r="N23" s="105">
        <f t="shared" si="8"/>
        <v>2.7533034000000001</v>
      </c>
      <c r="O23" s="105">
        <f t="shared" si="9"/>
        <v>0.49299999999999999</v>
      </c>
    </row>
    <row r="24" spans="1:15" ht="68">
      <c r="A24" s="49" t="s">
        <v>130</v>
      </c>
      <c r="B24" s="111" t="s">
        <v>162</v>
      </c>
      <c r="C24" s="111" t="s">
        <v>161</v>
      </c>
      <c r="D24" s="22">
        <v>2025</v>
      </c>
      <c r="E24" s="22">
        <v>2025</v>
      </c>
      <c r="F24" s="105">
        <f>'20.1'!T72</f>
        <v>8.0779540000000001</v>
      </c>
      <c r="G24" s="105">
        <f t="shared" si="5"/>
        <v>9.6935447999999997</v>
      </c>
      <c r="H24" s="105">
        <f>G24</f>
        <v>9.6935447999999997</v>
      </c>
      <c r="I24" s="105">
        <v>0</v>
      </c>
      <c r="J24" s="105">
        <f>H24</f>
        <v>9.6935447999999997</v>
      </c>
      <c r="K24" s="105">
        <v>1.593</v>
      </c>
      <c r="L24" s="105">
        <f t="shared" si="7"/>
        <v>8.1005447999999998</v>
      </c>
      <c r="M24" s="105">
        <v>0</v>
      </c>
      <c r="N24" s="105">
        <f t="shared" si="8"/>
        <v>9.6935447999999997</v>
      </c>
      <c r="O24" s="105">
        <f t="shared" si="9"/>
        <v>1.593</v>
      </c>
    </row>
    <row r="25" spans="1:15" ht="119">
      <c r="A25" s="49" t="s">
        <v>131</v>
      </c>
      <c r="B25" s="53" t="s">
        <v>93</v>
      </c>
      <c r="C25" s="51" t="s">
        <v>94</v>
      </c>
      <c r="D25" s="22">
        <v>2025</v>
      </c>
      <c r="E25" s="22">
        <v>2025</v>
      </c>
      <c r="F25" s="105">
        <f>'20.1'!T81/1000</f>
        <v>5.6553940999999996</v>
      </c>
      <c r="G25" s="105">
        <f t="shared" si="5"/>
        <v>6.7864729199999996</v>
      </c>
      <c r="H25" s="105">
        <f>G25*'20.4'!G17/100*'20.4'!H17/100*'20.4'!I17/100</f>
        <v>8.7099928061421021</v>
      </c>
      <c r="I25" s="105">
        <v>0</v>
      </c>
      <c r="J25" s="105">
        <f t="shared" si="6"/>
        <v>8.7099928061421021</v>
      </c>
      <c r="K25" s="105">
        <v>2.57</v>
      </c>
      <c r="L25" s="105">
        <f t="shared" si="7"/>
        <v>6.1399928061421019</v>
      </c>
      <c r="M25" s="105">
        <v>0</v>
      </c>
      <c r="N25" s="105">
        <f t="shared" si="8"/>
        <v>6.7864729199999996</v>
      </c>
      <c r="O25" s="105">
        <f t="shared" si="9"/>
        <v>2.57</v>
      </c>
    </row>
    <row r="26" spans="1:15" ht="85">
      <c r="A26" s="49" t="s">
        <v>168</v>
      </c>
      <c r="B26" s="52" t="s">
        <v>95</v>
      </c>
      <c r="C26" s="51" t="s">
        <v>96</v>
      </c>
      <c r="D26" s="22">
        <v>2026</v>
      </c>
      <c r="E26" s="22">
        <v>2026</v>
      </c>
      <c r="F26" s="105">
        <f>'20.1'!T87/1000</f>
        <v>1.8695006000000001</v>
      </c>
      <c r="G26" s="105">
        <f t="shared" si="5"/>
        <v>2.2434007199999999</v>
      </c>
      <c r="H26" s="105">
        <f>G26*'20.4'!G17/100*'20.4'!H17/100*'20.4'!I17/100*'20.4'!J17/100</f>
        <v>3.0307900201829856</v>
      </c>
      <c r="I26" s="105">
        <v>0</v>
      </c>
      <c r="J26" s="105">
        <f t="shared" si="6"/>
        <v>3.0307900201829856</v>
      </c>
      <c r="K26" s="105">
        <v>2.3199999999999998</v>
      </c>
      <c r="L26" s="105">
        <f t="shared" si="7"/>
        <v>0.71079002018298576</v>
      </c>
      <c r="M26" s="105">
        <v>0</v>
      </c>
      <c r="N26" s="105">
        <f t="shared" si="8"/>
        <v>2.2434007199999999</v>
      </c>
      <c r="O26" s="105">
        <f t="shared" si="9"/>
        <v>2.3199999999999998</v>
      </c>
    </row>
  </sheetData>
  <mergeCells count="12">
    <mergeCell ref="M13:M14"/>
    <mergeCell ref="N13:N14"/>
    <mergeCell ref="O13:O14"/>
    <mergeCell ref="A4:N4"/>
    <mergeCell ref="A13:A14"/>
    <mergeCell ref="B13:B14"/>
    <mergeCell ref="C13:C14"/>
    <mergeCell ref="D13:D14"/>
    <mergeCell ref="E13:E14"/>
    <mergeCell ref="F13:J13"/>
    <mergeCell ref="K13:K14"/>
    <mergeCell ref="L13:L14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3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5"/>
  <dimension ref="A4:Z39"/>
  <sheetViews>
    <sheetView zoomScale="110" zoomScaleNormal="110" zoomScaleSheetLayoutView="55" workbookViewId="0">
      <selection activeCell="D11" sqref="D11"/>
    </sheetView>
  </sheetViews>
  <sheetFormatPr baseColWidth="10" defaultColWidth="9.1640625" defaultRowHeight="15"/>
  <cols>
    <col min="1" max="1" width="20.5" style="26" customWidth="1"/>
    <col min="2" max="2" width="15.5" style="26" customWidth="1"/>
    <col min="3" max="3" width="15.83203125" style="26" customWidth="1"/>
    <col min="4" max="4" width="12.83203125" style="26" customWidth="1"/>
    <col min="5" max="5" width="13" style="26" customWidth="1"/>
    <col min="6" max="6" width="13.5" style="26" customWidth="1"/>
    <col min="7" max="7" width="12.83203125" style="26" customWidth="1"/>
    <col min="8" max="8" width="13.6640625" style="26" customWidth="1"/>
    <col min="9" max="9" width="13" style="26" customWidth="1"/>
    <col min="10" max="13" width="12.6640625" style="26" customWidth="1"/>
    <col min="14" max="16384" width="9.1640625" style="26"/>
  </cols>
  <sheetData>
    <row r="4" spans="1:15" ht="18">
      <c r="A4" s="25" t="s">
        <v>55</v>
      </c>
    </row>
    <row r="5" spans="1:15" ht="18">
      <c r="A5" s="25"/>
    </row>
    <row r="6" spans="1:15" ht="18">
      <c r="A6" s="25"/>
    </row>
    <row r="7" spans="1:15" ht="16">
      <c r="A7" s="10" t="s">
        <v>78</v>
      </c>
      <c r="B7" s="11"/>
      <c r="C7" s="11"/>
      <c r="D7" s="11"/>
      <c r="E7" s="11"/>
      <c r="F7" s="11"/>
      <c r="G7" s="11"/>
      <c r="H7" s="11"/>
      <c r="I7" s="11"/>
      <c r="J7" s="11"/>
      <c r="K7" s="27"/>
      <c r="L7" s="27"/>
      <c r="M7" s="27"/>
    </row>
    <row r="8" spans="1:15">
      <c r="A8" s="12" t="s">
        <v>5</v>
      </c>
      <c r="B8" s="12"/>
      <c r="C8" s="12"/>
      <c r="D8" s="12"/>
      <c r="E8" s="12"/>
      <c r="F8" s="12"/>
      <c r="G8" s="12"/>
      <c r="H8" s="12"/>
      <c r="I8" s="12"/>
      <c r="J8" s="12"/>
      <c r="K8" s="27"/>
      <c r="L8" s="27"/>
      <c r="M8" s="27"/>
    </row>
    <row r="9" spans="1:1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5" ht="16">
      <c r="A10" s="28" t="s">
        <v>70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1:15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1:1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spans="1:15" ht="15" customHeight="1">
      <c r="A15" s="130" t="s">
        <v>32</v>
      </c>
      <c r="B15" s="133" t="s">
        <v>56</v>
      </c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29"/>
      <c r="O15" s="29"/>
    </row>
    <row r="16" spans="1:15" ht="16">
      <c r="A16" s="130"/>
      <c r="B16" s="15">
        <v>2018</v>
      </c>
      <c r="C16" s="15">
        <v>2019</v>
      </c>
      <c r="D16" s="15">
        <v>2020</v>
      </c>
      <c r="E16" s="15">
        <v>2021</v>
      </c>
      <c r="F16" s="15">
        <v>2022</v>
      </c>
      <c r="G16" s="15">
        <v>2023</v>
      </c>
      <c r="H16" s="15">
        <v>2024</v>
      </c>
      <c r="I16" s="15">
        <v>2025</v>
      </c>
      <c r="J16" s="15">
        <v>2026</v>
      </c>
      <c r="K16" s="15">
        <v>2027</v>
      </c>
      <c r="L16" s="30">
        <v>2028</v>
      </c>
      <c r="M16" s="30">
        <v>2029</v>
      </c>
      <c r="N16" s="29"/>
      <c r="O16" s="29"/>
    </row>
    <row r="17" spans="1:26" ht="16">
      <c r="A17" s="30" t="s">
        <v>57</v>
      </c>
      <c r="B17" s="31">
        <v>105.2557</v>
      </c>
      <c r="C17" s="31">
        <v>106.826398641827</v>
      </c>
      <c r="D17" s="31">
        <v>105.561885224957</v>
      </c>
      <c r="E17" s="31">
        <v>104.93539999999999</v>
      </c>
      <c r="F17" s="31">
        <v>113.87439215858623</v>
      </c>
      <c r="G17" s="31">
        <v>109.09646626082731</v>
      </c>
      <c r="H17" s="31">
        <v>109.113503262205</v>
      </c>
      <c r="I17" s="31">
        <v>107.81631706396399</v>
      </c>
      <c r="J17" s="31">
        <v>105.262896868962</v>
      </c>
      <c r="K17" s="31">
        <v>104.420897989339</v>
      </c>
      <c r="L17" s="31">
        <v>104.420897989339</v>
      </c>
      <c r="M17" s="31">
        <v>104.420897989339</v>
      </c>
      <c r="N17" s="29"/>
      <c r="O17" s="29"/>
    </row>
    <row r="18" spans="1:26" ht="16">
      <c r="A18" s="32"/>
      <c r="B18" s="33"/>
      <c r="C18" s="33"/>
      <c r="D18" s="33"/>
      <c r="E18" s="33"/>
      <c r="G18" s="33"/>
      <c r="H18" s="33"/>
      <c r="I18" s="33"/>
      <c r="J18" s="33"/>
      <c r="K18" s="33"/>
      <c r="L18" s="28"/>
      <c r="M18" s="28"/>
      <c r="N18" s="29"/>
      <c r="O18" s="29"/>
    </row>
    <row r="19" spans="1:26" ht="16">
      <c r="A19" s="34" t="s">
        <v>29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9"/>
      <c r="O19" s="29"/>
    </row>
    <row r="20" spans="1:26" s="36" customFormat="1" ht="60.75" customHeight="1">
      <c r="A20" s="131" t="s">
        <v>58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35"/>
      <c r="O20" s="35"/>
      <c r="P20" s="35"/>
      <c r="Q20" s="35"/>
      <c r="U20" s="35"/>
      <c r="V20" s="35"/>
      <c r="W20" s="35"/>
      <c r="X20" s="35"/>
      <c r="Y20" s="35"/>
      <c r="Z20" s="35"/>
    </row>
    <row r="21" spans="1:26" s="36" customFormat="1" ht="40.5" customHeight="1">
      <c r="A21" s="131" t="s">
        <v>59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35"/>
      <c r="O21" s="35"/>
      <c r="P21" s="35"/>
      <c r="Q21" s="35"/>
      <c r="U21" s="35"/>
      <c r="V21" s="35"/>
      <c r="W21" s="35"/>
      <c r="X21" s="35"/>
      <c r="Y21" s="35"/>
      <c r="Z21" s="35"/>
    </row>
    <row r="22" spans="1:26" s="38" customFormat="1" ht="207.75" customHeight="1">
      <c r="A22" s="132" t="s">
        <v>60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37"/>
      <c r="O22" s="37"/>
    </row>
    <row r="23" spans="1:26" s="38" customFormat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</row>
    <row r="24" spans="1:26" s="38" customFormat="1"/>
    <row r="37" spans="2:11" ht="16">
      <c r="B37" s="14"/>
      <c r="C37" s="14"/>
      <c r="D37" s="14"/>
      <c r="E37" s="14"/>
      <c r="F37" s="14"/>
      <c r="G37" s="14"/>
      <c r="H37" s="14"/>
      <c r="I37" s="14"/>
      <c r="J37" s="14"/>
      <c r="K37" s="14"/>
    </row>
    <row r="38" spans="2:11" ht="16">
      <c r="B38" s="33"/>
      <c r="C38" s="33"/>
      <c r="D38" s="33"/>
      <c r="E38" s="33"/>
      <c r="F38" s="33"/>
      <c r="G38" s="33"/>
      <c r="H38" s="33"/>
      <c r="I38" s="33"/>
      <c r="J38" s="33"/>
      <c r="K38" s="33"/>
    </row>
    <row r="39" spans="2:11" ht="16">
      <c r="B39" s="17"/>
      <c r="C39" s="17"/>
      <c r="D39" s="40"/>
      <c r="E39" s="40"/>
      <c r="F39" s="40"/>
      <c r="G39" s="40"/>
      <c r="H39" s="40"/>
      <c r="I39" s="40"/>
      <c r="J39" s="40"/>
      <c r="K39" s="17"/>
    </row>
  </sheetData>
  <mergeCells count="5">
    <mergeCell ref="A15:A16"/>
    <mergeCell ref="A20:M20"/>
    <mergeCell ref="A21:M21"/>
    <mergeCell ref="A22:M22"/>
    <mergeCell ref="B15:M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'20.4'!Область_печати</vt:lpstr>
    </vt:vector>
  </TitlesOfParts>
  <Company>МУПП ВМЭС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Скинотворцев Алексей Андреевич</dc:creator>
  <cp:lastModifiedBy>Диана Данилова</cp:lastModifiedBy>
  <dcterms:created xsi:type="dcterms:W3CDTF">2023-08-25T14:48:12Z</dcterms:created>
  <dcterms:modified xsi:type="dcterms:W3CDTF">2025-08-27T11:33:48Z</dcterms:modified>
</cp:coreProperties>
</file>