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/Users/dianadanilova/Documents/ГЭСК/ИП/2025/Август 2025/ФИНАЛ/папка 3/P_10/"/>
    </mc:Choice>
  </mc:AlternateContent>
  <xr:revisionPtr revIDLastSave="0" documentId="8_{A1D2FB45-952A-B147-871D-0F4F28D325F1}" xr6:coauthVersionLast="47" xr6:coauthVersionMax="47" xr10:uidLastSave="{00000000-0000-0000-0000-000000000000}"/>
  <bookViews>
    <workbookView xWindow="0" yWindow="780" windowWidth="29040" windowHeight="15840" activeTab="8" xr2:uid="{00000000-000D-0000-FFFF-FFFF00000000}"/>
  </bookViews>
  <sheets>
    <sheet name="П2.1" sheetId="2" state="hidden" r:id="rId1"/>
    <sheet name="П2.2" sheetId="3" state="hidden" r:id="rId2"/>
    <sheet name="ИП" sheetId="4" state="hidden" r:id="rId3"/>
    <sheet name="Ремонт" sheetId="5" state="hidden" r:id="rId4"/>
    <sheet name="ТПП" sheetId="6" state="hidden" r:id="rId5"/>
    <sheet name="Договор" sheetId="7" state="hidden" r:id="rId6"/>
    <sheet name="прочее" sheetId="8" state="hidden" r:id="rId7"/>
    <sheet name="68-й" sheetId="22" state="hidden" r:id="rId8"/>
    <sheet name="лизинг " sheetId="23" r:id="rId9"/>
  </sheets>
  <externalReferences>
    <externalReference r:id="rId10"/>
  </externalReferences>
  <definedNames>
    <definedName name="Договор_№_76_22_от_30.09.2022_Лилия">#REF!</definedName>
    <definedName name="Договор_№_76_22_от_30.09.2022_Строитель">#REF!</definedName>
    <definedName name="Кподг">#REF!</definedName>
    <definedName name="_xlnm.Print_Area" localSheetId="7">'68-й'!$A$1:$F$157</definedName>
    <definedName name="_xlnm.Print_Area" localSheetId="0">'П2.1'!$A$1:$I$38</definedName>
    <definedName name="_xlnm.Print_Area" localSheetId="1">'П2.2'!$A$1:$I$41</definedName>
    <definedName name="УЕ">'[1]2.2'!$J$55</definedName>
    <definedName name="Z_1C24500D_78C6_4EED_A5DD_831582AD7DB7_.wvu.Cols" localSheetId="5" hidden="1">Договор!$L:$DD</definedName>
    <definedName name="Z_1C24500D_78C6_4EED_A5DD_831582AD7DB7_.wvu.Cols" localSheetId="2" hidden="1">ИП!$K:$GY</definedName>
    <definedName name="Z_1C24500D_78C6_4EED_A5DD_831582AD7DB7_.wvu.Cols" localSheetId="0" hidden="1">'П2.1'!#REF!</definedName>
    <definedName name="Z_1C24500D_78C6_4EED_A5DD_831582AD7DB7_.wvu.Cols" localSheetId="1" hidden="1">'П2.2'!#REF!</definedName>
    <definedName name="Z_1C24500D_78C6_4EED_A5DD_831582AD7DB7_.wvu.Cols" localSheetId="6" hidden="1">прочее!$M:$GY</definedName>
    <definedName name="Z_1C24500D_78C6_4EED_A5DD_831582AD7DB7_.wvu.Cols" localSheetId="3" hidden="1">Ремонт!$L:$GY</definedName>
    <definedName name="Z_1C24500D_78C6_4EED_A5DD_831582AD7DB7_.wvu.Cols" localSheetId="4" hidden="1">ТПП!$I:$FZ</definedName>
    <definedName name="Z_1C24500D_78C6_4EED_A5DD_831582AD7DB7_.wvu.Rows" localSheetId="5" hidden="1">Договор!$10:$27,Договор!$40:$49,Договор!$51:$53,Договор!$55:$57,Договор!$59:$62</definedName>
    <definedName name="Z_1C24500D_78C6_4EED_A5DD_831582AD7DB7_.wvu.Rows" localSheetId="2" hidden="1">ИП!$7:$24,ИП!$37:$46,ИП!$48:$50,ИП!$52:$54,ИП!$56:$59</definedName>
    <definedName name="Z_1C24500D_78C6_4EED_A5DD_831582AD7DB7_.wvu.Rows" localSheetId="4" hidden="1">ТПП!$42:$51,ТПП!$53:$55,ТПП!$57:$59,ТПП!$61:$64</definedName>
    <definedName name="Z_53CEAE30_DC92_4820_8624_C39AF70628F9_.wvu.Cols" localSheetId="5" hidden="1">Договор!$L:$DD</definedName>
    <definedName name="Z_53CEAE30_DC92_4820_8624_C39AF70628F9_.wvu.Cols" localSheetId="2" hidden="1">ИП!$K:$GY</definedName>
    <definedName name="Z_53CEAE30_DC92_4820_8624_C39AF70628F9_.wvu.Cols" localSheetId="0" hidden="1">'П2.1'!#REF!</definedName>
    <definedName name="Z_53CEAE30_DC92_4820_8624_C39AF70628F9_.wvu.Cols" localSheetId="1" hidden="1">'П2.2'!#REF!</definedName>
    <definedName name="Z_53CEAE30_DC92_4820_8624_C39AF70628F9_.wvu.Cols" localSheetId="6" hidden="1">прочее!$M:$GY</definedName>
    <definedName name="Z_53CEAE30_DC92_4820_8624_C39AF70628F9_.wvu.Cols" localSheetId="3" hidden="1">Ремонт!$L:$GY</definedName>
    <definedName name="Z_53CEAE30_DC92_4820_8624_C39AF70628F9_.wvu.Cols" localSheetId="4" hidden="1">ТПП!$I:$FZ</definedName>
    <definedName name="Z_53CEAE30_DC92_4820_8624_C39AF70628F9_.wvu.Rows" localSheetId="5" hidden="1">Договор!$10:$27,Договор!$40:$49,Договор!$51:$53,Договор!$55:$57,Договор!$59:$62</definedName>
    <definedName name="Z_53CEAE30_DC92_4820_8624_C39AF70628F9_.wvu.Rows" localSheetId="2" hidden="1">ИП!$7:$24,ИП!$37:$46,ИП!$48:$50,ИП!$52:$54,ИП!$56:$59</definedName>
    <definedName name="Z_53CEAE30_DC92_4820_8624_C39AF70628F9_.wvu.Rows" localSheetId="4" hidden="1">ТПП!$42:$51,ТПП!$53:$55,ТПП!$57:$59,ТПП!$61:$64</definedName>
    <definedName name="Z_B81A15F7_27F3_49E2_B426_C7176D26F228_.wvu.Cols" localSheetId="5" hidden="1">Договор!$L:$DD</definedName>
    <definedName name="Z_B81A15F7_27F3_49E2_B426_C7176D26F228_.wvu.Cols" localSheetId="2" hidden="1">ИП!$K:$GY</definedName>
    <definedName name="Z_B81A15F7_27F3_49E2_B426_C7176D26F228_.wvu.Cols" localSheetId="0" hidden="1">'П2.1'!#REF!</definedName>
    <definedName name="Z_B81A15F7_27F3_49E2_B426_C7176D26F228_.wvu.Cols" localSheetId="1" hidden="1">'П2.2'!#REF!</definedName>
    <definedName name="Z_B81A15F7_27F3_49E2_B426_C7176D26F228_.wvu.Cols" localSheetId="6" hidden="1">прочее!$M:$GY</definedName>
    <definedName name="Z_B81A15F7_27F3_49E2_B426_C7176D26F228_.wvu.Cols" localSheetId="3" hidden="1">Ремонт!$L:$GY</definedName>
    <definedName name="Z_B81A15F7_27F3_49E2_B426_C7176D26F228_.wvu.Cols" localSheetId="4" hidden="1">ТПП!$I:$FZ</definedName>
    <definedName name="Z_B81A15F7_27F3_49E2_B426_C7176D26F228_.wvu.Rows" localSheetId="5" hidden="1">Договор!$10:$27,Договор!$40:$49,Договор!$51:$53,Договор!$55:$57,Договор!$59:$62</definedName>
    <definedName name="Z_B81A15F7_27F3_49E2_B426_C7176D26F228_.wvu.Rows" localSheetId="2" hidden="1">ИП!$7:$24,ИП!$37:$46,ИП!$48:$50,ИП!$52:$54,ИП!$56:$59</definedName>
    <definedName name="Z_B81A15F7_27F3_49E2_B426_C7176D26F228_.wvu.Rows" localSheetId="4" hidden="1">ТПП!$42:$51,ТПП!$53:$55,ТПП!$57:$59,ТПП!$61:$64</definedName>
    <definedName name="Z_C58577AC_84F7_41FE_9C1B_E37259F31505_.wvu.Cols" localSheetId="5" hidden="1">Договор!$L:$DD</definedName>
    <definedName name="Z_C58577AC_84F7_41FE_9C1B_E37259F31505_.wvu.Cols" localSheetId="2" hidden="1">ИП!$K:$GY</definedName>
    <definedName name="Z_C58577AC_84F7_41FE_9C1B_E37259F31505_.wvu.Cols" localSheetId="0" hidden="1">'П2.1'!#REF!</definedName>
    <definedName name="Z_C58577AC_84F7_41FE_9C1B_E37259F31505_.wvu.Cols" localSheetId="1" hidden="1">'П2.2'!#REF!</definedName>
    <definedName name="Z_C58577AC_84F7_41FE_9C1B_E37259F31505_.wvu.Cols" localSheetId="6" hidden="1">прочее!$M:$GY</definedName>
    <definedName name="Z_C58577AC_84F7_41FE_9C1B_E37259F31505_.wvu.Cols" localSheetId="3" hidden="1">Ремонт!$L:$GY</definedName>
    <definedName name="Z_C58577AC_84F7_41FE_9C1B_E37259F31505_.wvu.Cols" localSheetId="4" hidden="1">ТПП!$I:$FZ</definedName>
    <definedName name="Z_C58577AC_84F7_41FE_9C1B_E37259F31505_.wvu.Rows" localSheetId="5" hidden="1">Договор!$10:$27,Договор!$40:$49,Договор!$51:$53,Договор!$55:$57,Договор!$59:$62</definedName>
    <definedName name="Z_C58577AC_84F7_41FE_9C1B_E37259F31505_.wvu.Rows" localSheetId="2" hidden="1">ИП!$7:$24,ИП!$37:$46,ИП!$48:$50,ИП!$52:$54,ИП!$56:$59</definedName>
    <definedName name="Z_C58577AC_84F7_41FE_9C1B_E37259F31505_.wvu.Rows" localSheetId="4" hidden="1">ТПП!$42:$51,ТПП!$53:$55,ТПП!$57:$59,ТПП!$61:$64</definedName>
    <definedName name="Z_DF4E1039_9906_49B2_B165_01E41C44BE5F_.wvu.Cols" localSheetId="5" hidden="1">Договор!$L:$DD</definedName>
    <definedName name="Z_DF4E1039_9906_49B2_B165_01E41C44BE5F_.wvu.Cols" localSheetId="2" hidden="1">ИП!$K:$GY</definedName>
    <definedName name="Z_DF4E1039_9906_49B2_B165_01E41C44BE5F_.wvu.Cols" localSheetId="0" hidden="1">'П2.1'!#REF!</definedName>
    <definedName name="Z_DF4E1039_9906_49B2_B165_01E41C44BE5F_.wvu.Cols" localSheetId="1" hidden="1">'П2.2'!#REF!</definedName>
    <definedName name="Z_DF4E1039_9906_49B2_B165_01E41C44BE5F_.wvu.Cols" localSheetId="6" hidden="1">прочее!$M:$GY</definedName>
    <definedName name="Z_DF4E1039_9906_49B2_B165_01E41C44BE5F_.wvu.Cols" localSheetId="3" hidden="1">Ремонт!$L:$GY</definedName>
    <definedName name="Z_DF4E1039_9906_49B2_B165_01E41C44BE5F_.wvu.Cols" localSheetId="4" hidden="1">ТПП!$I:$FZ</definedName>
    <definedName name="Z_DF4E1039_9906_49B2_B165_01E41C44BE5F_.wvu.Rows" localSheetId="5" hidden="1">Договор!$10:$27,Договор!$40:$49,Договор!$51:$53,Договор!$55:$57,Договор!$59:$62</definedName>
    <definedName name="Z_DF4E1039_9906_49B2_B165_01E41C44BE5F_.wvu.Rows" localSheetId="2" hidden="1">ИП!$7:$24,ИП!$37:$46,ИП!$48:$50,ИП!$52:$54,ИП!$56:$59</definedName>
    <definedName name="Z_DF4E1039_9906_49B2_B165_01E41C44BE5F_.wvu.Rows" localSheetId="4" hidden="1">ТПП!$42:$51,ТПП!$53:$55,ТПП!$57:$59,ТПП!$61:$64</definedName>
  </definedNames>
  <calcPr calcId="191029"/>
  <customWorkbookViews>
    <customWorkbookView name="Sotrudnik - Личное представление" guid="{C58577AC-84F7-41FE-9C1B-E37259F31505}" mergeInterval="0" personalView="1" maximized="1" windowWidth="1916" windowHeight="821" activeSheetId="9"/>
    <customWorkbookView name="ElektroM - Личное представление" guid="{B81A15F7-27F3-49E2-B426-C7176D26F228}" mergeInterval="0" personalView="1" maximized="1" xWindow="-8" yWindow="-8" windowWidth="1936" windowHeight="1056" activeSheetId="9"/>
    <customWorkbookView name="PC2020_2 - Личное представление" guid="{1C24500D-78C6-4EED-A5DD-831582AD7DB7}" mergeInterval="0" personalView="1" maximized="1" windowWidth="1916" windowHeight="812" activeSheetId="9"/>
    <customWorkbookView name="Seti2021_01 - Личное представление" guid="{53CEAE30-DC92-4820-8624-C39AF70628F9}" mergeInterval="0" personalView="1" maximized="1" xWindow="-8" yWindow="-8" windowWidth="1936" windowHeight="1056" activeSheetId="9"/>
    <customWorkbookView name="Дмитрий - Личное представление" guid="{DF4E1039-9906-49B2-B165-01E41C44BE5F}" mergeInterval="0" personalView="1" maximized="1" windowWidth="1513" windowHeight="733" activeSheetId="9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23" l="1"/>
  <c r="K5" i="23" l="1"/>
  <c r="K3" i="23"/>
  <c r="F25" i="23" l="1"/>
  <c r="J25" i="23"/>
  <c r="E25" i="23"/>
  <c r="K7" i="23"/>
  <c r="K8" i="23"/>
  <c r="K9" i="23"/>
  <c r="K10" i="23"/>
  <c r="K11" i="23"/>
  <c r="K18" i="23"/>
  <c r="K19" i="23"/>
  <c r="K20" i="23"/>
  <c r="K21" i="23"/>
  <c r="K22" i="23"/>
  <c r="K23" i="23"/>
  <c r="K24" i="23"/>
  <c r="K25" i="23" l="1"/>
  <c r="J27" i="22"/>
  <c r="D27" i="22" s="1"/>
  <c r="E130" i="22" l="1"/>
  <c r="C121" i="22"/>
  <c r="D39" i="22"/>
  <c r="D47" i="22" s="1"/>
  <c r="D41" i="22"/>
  <c r="D37" i="22"/>
  <c r="D35" i="22"/>
  <c r="I30" i="3" l="1"/>
  <c r="I29" i="3"/>
  <c r="I23" i="3"/>
  <c r="I32" i="2"/>
  <c r="I31" i="2"/>
  <c r="I30" i="2"/>
  <c r="I29" i="2"/>
  <c r="I27" i="2"/>
  <c r="I26" i="2"/>
  <c r="I25" i="2"/>
  <c r="L122" i="22" l="1"/>
  <c r="L121" i="22"/>
  <c r="L123" i="22" s="1"/>
  <c r="I123" i="22"/>
  <c r="E139" i="22" l="1"/>
  <c r="E132" i="22"/>
  <c r="E131" i="22"/>
  <c r="D40" i="22" l="1"/>
  <c r="J32" i="22" l="1"/>
  <c r="D48" i="22"/>
  <c r="J56" i="22"/>
  <c r="J55" i="22" l="1"/>
  <c r="D22" i="22" s="1"/>
  <c r="D23" i="22"/>
  <c r="L55" i="22"/>
  <c r="E141" i="22" l="1"/>
  <c r="L56" i="22" l="1"/>
  <c r="J61" i="22" l="1"/>
  <c r="D75" i="22" s="1"/>
  <c r="C122" i="22"/>
  <c r="G34" i="3" l="1"/>
  <c r="G33" i="3"/>
  <c r="G32" i="3"/>
  <c r="G36" i="3" l="1"/>
  <c r="G141" i="22"/>
  <c r="E40" i="22" l="1"/>
  <c r="E47" i="22" l="1"/>
  <c r="E48" i="22"/>
  <c r="E135" i="22" l="1"/>
  <c r="D146" i="22" l="1"/>
  <c r="E136" i="22"/>
  <c r="E35" i="22" l="1"/>
  <c r="E30" i="22"/>
  <c r="E29" i="22"/>
  <c r="E22" i="22"/>
  <c r="E114" i="22"/>
  <c r="F110" i="22"/>
  <c r="F109" i="22"/>
  <c r="F108" i="22"/>
  <c r="F107" i="22"/>
  <c r="F106" i="22"/>
  <c r="F105" i="22"/>
  <c r="E71" i="22"/>
  <c r="E75" i="22"/>
  <c r="E45" i="22"/>
  <c r="E44" i="22"/>
  <c r="E36" i="22"/>
  <c r="AE17" i="22"/>
  <c r="AD17" i="22"/>
  <c r="AE16" i="22"/>
  <c r="AD16" i="22"/>
  <c r="AE15" i="22"/>
  <c r="AD15" i="22"/>
  <c r="AE14" i="22"/>
  <c r="AD14" i="22"/>
  <c r="AE13" i="22"/>
  <c r="AD13" i="22"/>
  <c r="AD18" i="22" l="1"/>
  <c r="AE18" i="22"/>
  <c r="F111" i="22"/>
  <c r="E23" i="22"/>
  <c r="D140" i="22"/>
  <c r="E140" i="22" s="1"/>
  <c r="E43" i="22"/>
  <c r="E121" i="22"/>
  <c r="F121" i="22" s="1"/>
  <c r="E122" i="22"/>
  <c r="F122" i="22" s="1"/>
  <c r="G123" i="22" l="1"/>
  <c r="A123" i="22" s="1"/>
  <c r="E37" i="22" l="1"/>
  <c r="E27" i="22" l="1"/>
  <c r="E41" i="22"/>
  <c r="I6" i="2" l="1"/>
  <c r="G9" i="5"/>
  <c r="G10" i="5"/>
  <c r="G11" i="5"/>
  <c r="G12" i="5"/>
  <c r="G13" i="5"/>
  <c r="G14" i="5"/>
  <c r="G15" i="5"/>
  <c r="G16" i="5"/>
  <c r="G17" i="5"/>
  <c r="G18" i="5"/>
  <c r="G19" i="5"/>
  <c r="G11" i="7"/>
  <c r="G12" i="7"/>
  <c r="G13" i="7"/>
  <c r="G14" i="7"/>
  <c r="G15" i="7"/>
  <c r="G16" i="7"/>
  <c r="G17" i="7"/>
  <c r="G18" i="7"/>
  <c r="G19" i="7"/>
  <c r="G20" i="7"/>
  <c r="G21" i="7"/>
  <c r="I13" i="2"/>
  <c r="I14" i="2"/>
  <c r="I16" i="2"/>
  <c r="I18" i="2"/>
  <c r="D28" i="22"/>
  <c r="E28" i="22" s="1"/>
  <c r="D31" i="22"/>
  <c r="E31" i="22" s="1"/>
  <c r="D32" i="22"/>
  <c r="E32" i="22" s="1"/>
  <c r="H64" i="4"/>
  <c r="H65" i="4"/>
  <c r="H66" i="4"/>
  <c r="H67" i="4"/>
  <c r="H2" i="3"/>
  <c r="F37" i="2"/>
  <c r="F36" i="2"/>
  <c r="G35" i="2"/>
  <c r="G38" i="3" s="1"/>
  <c r="F35" i="2"/>
  <c r="F34" i="2"/>
  <c r="G34" i="2"/>
  <c r="G37" i="3" s="1"/>
  <c r="H66" i="8"/>
  <c r="H67" i="8"/>
  <c r="GY68" i="8"/>
  <c r="GX68" i="8"/>
  <c r="GW68" i="8"/>
  <c r="GV68" i="8"/>
  <c r="GU68" i="8"/>
  <c r="GT68" i="8"/>
  <c r="GS68" i="8"/>
  <c r="GR68" i="8"/>
  <c r="GQ68" i="8"/>
  <c r="GP68" i="8"/>
  <c r="GO68" i="8"/>
  <c r="GN68" i="8"/>
  <c r="GM68" i="8"/>
  <c r="GL68" i="8"/>
  <c r="GK68" i="8"/>
  <c r="GJ68" i="8"/>
  <c r="GI68" i="8"/>
  <c r="GH68" i="8"/>
  <c r="GG68" i="8"/>
  <c r="GF68" i="8"/>
  <c r="GE68" i="8"/>
  <c r="GD68" i="8"/>
  <c r="GC68" i="8"/>
  <c r="GB68" i="8"/>
  <c r="GA68" i="8"/>
  <c r="FZ68" i="8"/>
  <c r="FY68" i="8"/>
  <c r="FX68" i="8"/>
  <c r="FW68" i="8"/>
  <c r="FV68" i="8"/>
  <c r="FU68" i="8"/>
  <c r="FT68" i="8"/>
  <c r="FS68" i="8"/>
  <c r="FR68" i="8"/>
  <c r="FQ68" i="8"/>
  <c r="FP68" i="8"/>
  <c r="FO68" i="8"/>
  <c r="FN68" i="8"/>
  <c r="FM68" i="8"/>
  <c r="FL68" i="8"/>
  <c r="FK68" i="8"/>
  <c r="FJ68" i="8"/>
  <c r="FI68" i="8"/>
  <c r="FH68" i="8"/>
  <c r="FG68" i="8"/>
  <c r="FF68" i="8"/>
  <c r="FE68" i="8"/>
  <c r="FD68" i="8"/>
  <c r="FC68" i="8"/>
  <c r="FB68" i="8"/>
  <c r="FA68" i="8"/>
  <c r="EZ68" i="8"/>
  <c r="EY68" i="8"/>
  <c r="EX68" i="8"/>
  <c r="EW68" i="8"/>
  <c r="EV68" i="8"/>
  <c r="EU68" i="8"/>
  <c r="ET68" i="8"/>
  <c r="ES68" i="8"/>
  <c r="ER68" i="8"/>
  <c r="EQ68" i="8"/>
  <c r="EP68" i="8"/>
  <c r="EO68" i="8"/>
  <c r="EN68" i="8"/>
  <c r="EM68" i="8"/>
  <c r="EL68" i="8"/>
  <c r="EK68" i="8"/>
  <c r="EJ68" i="8"/>
  <c r="EI68" i="8"/>
  <c r="EH68" i="8"/>
  <c r="EG68" i="8"/>
  <c r="EF68" i="8"/>
  <c r="EE68" i="8"/>
  <c r="ED68" i="8"/>
  <c r="EC68" i="8"/>
  <c r="EB68" i="8"/>
  <c r="EA68" i="8"/>
  <c r="DZ68" i="8"/>
  <c r="DY68" i="8"/>
  <c r="DX68" i="8"/>
  <c r="DW68" i="8"/>
  <c r="DV68" i="8"/>
  <c r="DU68" i="8"/>
  <c r="DT68" i="8"/>
  <c r="DS68" i="8"/>
  <c r="DR68" i="8"/>
  <c r="DQ68" i="8"/>
  <c r="DP68" i="8"/>
  <c r="DO68" i="8"/>
  <c r="DN68" i="8"/>
  <c r="DM68" i="8"/>
  <c r="DL68" i="8"/>
  <c r="DK68" i="8"/>
  <c r="DJ68" i="8"/>
  <c r="DI68" i="8"/>
  <c r="DH68" i="8"/>
  <c r="DG68" i="8"/>
  <c r="DF68" i="8"/>
  <c r="DE68" i="8"/>
  <c r="DD68" i="8"/>
  <c r="DC68" i="8"/>
  <c r="DB68" i="8"/>
  <c r="DA68" i="8"/>
  <c r="CZ68" i="8"/>
  <c r="CY68" i="8"/>
  <c r="CX68" i="8"/>
  <c r="CW68" i="8"/>
  <c r="CV68" i="8"/>
  <c r="CU68" i="8"/>
  <c r="CT68" i="8"/>
  <c r="CS68" i="8"/>
  <c r="CR68" i="8"/>
  <c r="CQ68" i="8"/>
  <c r="CP68" i="8"/>
  <c r="CO68" i="8"/>
  <c r="CN68" i="8"/>
  <c r="CM68" i="8"/>
  <c r="CL68" i="8"/>
  <c r="CK68" i="8"/>
  <c r="CJ68" i="8"/>
  <c r="CI68" i="8"/>
  <c r="CH68" i="8"/>
  <c r="CG68" i="8"/>
  <c r="CF68" i="8"/>
  <c r="CE68" i="8"/>
  <c r="CD68" i="8"/>
  <c r="CC68" i="8"/>
  <c r="CB68" i="8"/>
  <c r="CA68" i="8"/>
  <c r="BZ68" i="8"/>
  <c r="BY68" i="8"/>
  <c r="BX68" i="8"/>
  <c r="BW68" i="8"/>
  <c r="BV68" i="8"/>
  <c r="BU68" i="8"/>
  <c r="BT68" i="8"/>
  <c r="BS68" i="8"/>
  <c r="BR68" i="8"/>
  <c r="BQ68" i="8"/>
  <c r="BP68" i="8"/>
  <c r="BO68" i="8"/>
  <c r="BN68" i="8"/>
  <c r="BM68" i="8"/>
  <c r="BL68" i="8"/>
  <c r="BK68" i="8"/>
  <c r="BJ68" i="8"/>
  <c r="BI68" i="8"/>
  <c r="BH68" i="8"/>
  <c r="BG68" i="8"/>
  <c r="BF68" i="8"/>
  <c r="BE68" i="8"/>
  <c r="BD68" i="8"/>
  <c r="BC68" i="8"/>
  <c r="BB68" i="8"/>
  <c r="BA68" i="8"/>
  <c r="AZ68" i="8"/>
  <c r="AY68" i="8"/>
  <c r="AX68" i="8"/>
  <c r="AW68" i="8"/>
  <c r="AV68" i="8"/>
  <c r="AU68" i="8"/>
  <c r="AT68" i="8"/>
  <c r="AS68" i="8"/>
  <c r="AR68" i="8"/>
  <c r="AQ68" i="8"/>
  <c r="AP68" i="8"/>
  <c r="AO68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Y67" i="8"/>
  <c r="GX67" i="8"/>
  <c r="GW67" i="8"/>
  <c r="GV67" i="8"/>
  <c r="GU67" i="8"/>
  <c r="GT67" i="8"/>
  <c r="GS67" i="8"/>
  <c r="GR67" i="8"/>
  <c r="GQ67" i="8"/>
  <c r="GP67" i="8"/>
  <c r="GO67" i="8"/>
  <c r="GN67" i="8"/>
  <c r="GM67" i="8"/>
  <c r="GL67" i="8"/>
  <c r="GK67" i="8"/>
  <c r="GJ67" i="8"/>
  <c r="GI67" i="8"/>
  <c r="GH67" i="8"/>
  <c r="GG67" i="8"/>
  <c r="GF67" i="8"/>
  <c r="GE67" i="8"/>
  <c r="GD67" i="8"/>
  <c r="GC67" i="8"/>
  <c r="GB67" i="8"/>
  <c r="GA67" i="8"/>
  <c r="FZ67" i="8"/>
  <c r="FY67" i="8"/>
  <c r="FX67" i="8"/>
  <c r="FW67" i="8"/>
  <c r="FV67" i="8"/>
  <c r="FU67" i="8"/>
  <c r="FT67" i="8"/>
  <c r="FS67" i="8"/>
  <c r="FR67" i="8"/>
  <c r="FQ67" i="8"/>
  <c r="FP67" i="8"/>
  <c r="FO67" i="8"/>
  <c r="FN67" i="8"/>
  <c r="FM67" i="8"/>
  <c r="FL67" i="8"/>
  <c r="FK67" i="8"/>
  <c r="FJ67" i="8"/>
  <c r="FI67" i="8"/>
  <c r="FH67" i="8"/>
  <c r="FG67" i="8"/>
  <c r="FG69" i="8" s="1"/>
  <c r="FF67" i="8"/>
  <c r="FE67" i="8"/>
  <c r="FD67" i="8"/>
  <c r="FC67" i="8"/>
  <c r="FB67" i="8"/>
  <c r="FA67" i="8"/>
  <c r="EZ67" i="8"/>
  <c r="EY67" i="8"/>
  <c r="EX67" i="8"/>
  <c r="EW67" i="8"/>
  <c r="EV67" i="8"/>
  <c r="EU67" i="8"/>
  <c r="ET67" i="8"/>
  <c r="ES67" i="8"/>
  <c r="ER67" i="8"/>
  <c r="EQ67" i="8"/>
  <c r="EP67" i="8"/>
  <c r="EO67" i="8"/>
  <c r="EN67" i="8"/>
  <c r="EM67" i="8"/>
  <c r="EL67" i="8"/>
  <c r="EK67" i="8"/>
  <c r="EJ67" i="8"/>
  <c r="EI67" i="8"/>
  <c r="EH67" i="8"/>
  <c r="EG67" i="8"/>
  <c r="EF67" i="8"/>
  <c r="EE67" i="8"/>
  <c r="ED67" i="8"/>
  <c r="EC67" i="8"/>
  <c r="EB67" i="8"/>
  <c r="EA67" i="8"/>
  <c r="DZ67" i="8"/>
  <c r="DY67" i="8"/>
  <c r="DX67" i="8"/>
  <c r="DW67" i="8"/>
  <c r="DV67" i="8"/>
  <c r="DU67" i="8"/>
  <c r="DT67" i="8"/>
  <c r="DS67" i="8"/>
  <c r="DR67" i="8"/>
  <c r="DQ67" i="8"/>
  <c r="DP67" i="8"/>
  <c r="DO67" i="8"/>
  <c r="DN67" i="8"/>
  <c r="DM67" i="8"/>
  <c r="DL67" i="8"/>
  <c r="DK67" i="8"/>
  <c r="DJ67" i="8"/>
  <c r="DI67" i="8"/>
  <c r="DH67" i="8"/>
  <c r="DG67" i="8"/>
  <c r="DF67" i="8"/>
  <c r="DE67" i="8"/>
  <c r="DD67" i="8"/>
  <c r="DC67" i="8"/>
  <c r="DB67" i="8"/>
  <c r="DA67" i="8"/>
  <c r="CZ67" i="8"/>
  <c r="CY67" i="8"/>
  <c r="CX67" i="8"/>
  <c r="CW67" i="8"/>
  <c r="CV67" i="8"/>
  <c r="CU67" i="8"/>
  <c r="CT67" i="8"/>
  <c r="CS67" i="8"/>
  <c r="CR67" i="8"/>
  <c r="CQ67" i="8"/>
  <c r="CP67" i="8"/>
  <c r="CO67" i="8"/>
  <c r="CN67" i="8"/>
  <c r="CM67" i="8"/>
  <c r="CL67" i="8"/>
  <c r="CK67" i="8"/>
  <c r="CJ67" i="8"/>
  <c r="CI67" i="8"/>
  <c r="CH67" i="8"/>
  <c r="CG67" i="8"/>
  <c r="CF67" i="8"/>
  <c r="CE67" i="8"/>
  <c r="CD67" i="8"/>
  <c r="CC67" i="8"/>
  <c r="CB67" i="8"/>
  <c r="CA67" i="8"/>
  <c r="BZ67" i="8"/>
  <c r="BY67" i="8"/>
  <c r="BX67" i="8"/>
  <c r="BW67" i="8"/>
  <c r="BV67" i="8"/>
  <c r="BU67" i="8"/>
  <c r="BT67" i="8"/>
  <c r="BS67" i="8"/>
  <c r="BR67" i="8"/>
  <c r="BQ67" i="8"/>
  <c r="BP67" i="8"/>
  <c r="BO67" i="8"/>
  <c r="BN67" i="8"/>
  <c r="BM67" i="8"/>
  <c r="BL67" i="8"/>
  <c r="BK67" i="8"/>
  <c r="BJ67" i="8"/>
  <c r="BI67" i="8"/>
  <c r="BH67" i="8"/>
  <c r="BG67" i="8"/>
  <c r="BF67" i="8"/>
  <c r="BE67" i="8"/>
  <c r="BD67" i="8"/>
  <c r="BC67" i="8"/>
  <c r="BB67" i="8"/>
  <c r="BA67" i="8"/>
  <c r="AZ67" i="8"/>
  <c r="AY67" i="8"/>
  <c r="AX67" i="8"/>
  <c r="AW67" i="8"/>
  <c r="AV67" i="8"/>
  <c r="AU67" i="8"/>
  <c r="AT67" i="8"/>
  <c r="AS67" i="8"/>
  <c r="AR67" i="8"/>
  <c r="AQ67" i="8"/>
  <c r="AP67" i="8"/>
  <c r="AO67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GY66" i="8"/>
  <c r="GX66" i="8"/>
  <c r="GW66" i="8"/>
  <c r="GV66" i="8"/>
  <c r="GU66" i="8"/>
  <c r="GT66" i="8"/>
  <c r="GS66" i="8"/>
  <c r="GR66" i="8"/>
  <c r="GQ66" i="8"/>
  <c r="GP66" i="8"/>
  <c r="GO66" i="8"/>
  <c r="GN66" i="8"/>
  <c r="GM66" i="8"/>
  <c r="GL66" i="8"/>
  <c r="GK66" i="8"/>
  <c r="GJ66" i="8"/>
  <c r="GI66" i="8"/>
  <c r="GH66" i="8"/>
  <c r="GG66" i="8"/>
  <c r="GF66" i="8"/>
  <c r="GE66" i="8"/>
  <c r="GD66" i="8"/>
  <c r="GC66" i="8"/>
  <c r="GB66" i="8"/>
  <c r="GA66" i="8"/>
  <c r="FZ66" i="8"/>
  <c r="FY66" i="8"/>
  <c r="FX66" i="8"/>
  <c r="FW66" i="8"/>
  <c r="FV66" i="8"/>
  <c r="FU66" i="8"/>
  <c r="FT66" i="8"/>
  <c r="FS66" i="8"/>
  <c r="FR66" i="8"/>
  <c r="FQ66" i="8"/>
  <c r="FP66" i="8"/>
  <c r="FO66" i="8"/>
  <c r="FN66" i="8"/>
  <c r="FM66" i="8"/>
  <c r="FL66" i="8"/>
  <c r="FK66" i="8"/>
  <c r="FJ66" i="8"/>
  <c r="FI66" i="8"/>
  <c r="FH66" i="8"/>
  <c r="FG66" i="8"/>
  <c r="FF66" i="8"/>
  <c r="FE66" i="8"/>
  <c r="FD66" i="8"/>
  <c r="FC66" i="8"/>
  <c r="FB66" i="8"/>
  <c r="FA66" i="8"/>
  <c r="EZ66" i="8"/>
  <c r="EY66" i="8"/>
  <c r="EX66" i="8"/>
  <c r="EW66" i="8"/>
  <c r="EV66" i="8"/>
  <c r="EU66" i="8"/>
  <c r="ET66" i="8"/>
  <c r="ES66" i="8"/>
  <c r="ER66" i="8"/>
  <c r="EQ66" i="8"/>
  <c r="EP66" i="8"/>
  <c r="EO66" i="8"/>
  <c r="EN66" i="8"/>
  <c r="EM66" i="8"/>
  <c r="EL66" i="8"/>
  <c r="EK66" i="8"/>
  <c r="EJ66" i="8"/>
  <c r="EI66" i="8"/>
  <c r="EH66" i="8"/>
  <c r="EG66" i="8"/>
  <c r="EF66" i="8"/>
  <c r="EE66" i="8"/>
  <c r="ED66" i="8"/>
  <c r="EC66" i="8"/>
  <c r="EB66" i="8"/>
  <c r="EA66" i="8"/>
  <c r="DZ66" i="8"/>
  <c r="DY66" i="8"/>
  <c r="DX66" i="8"/>
  <c r="DW66" i="8"/>
  <c r="DV66" i="8"/>
  <c r="DU66" i="8"/>
  <c r="DT66" i="8"/>
  <c r="DS66" i="8"/>
  <c r="DR66" i="8"/>
  <c r="DQ66" i="8"/>
  <c r="DP66" i="8"/>
  <c r="DO66" i="8"/>
  <c r="DN66" i="8"/>
  <c r="DM66" i="8"/>
  <c r="DL66" i="8"/>
  <c r="DK66" i="8"/>
  <c r="DJ66" i="8"/>
  <c r="DI66" i="8"/>
  <c r="DH66" i="8"/>
  <c r="DG66" i="8"/>
  <c r="DF66" i="8"/>
  <c r="DE66" i="8"/>
  <c r="DD66" i="8"/>
  <c r="DC66" i="8"/>
  <c r="DB66" i="8"/>
  <c r="DA66" i="8"/>
  <c r="CZ66" i="8"/>
  <c r="CY66" i="8"/>
  <c r="CX66" i="8"/>
  <c r="CW66" i="8"/>
  <c r="CV66" i="8"/>
  <c r="CU66" i="8"/>
  <c r="CT66" i="8"/>
  <c r="CS66" i="8"/>
  <c r="CR66" i="8"/>
  <c r="CQ66" i="8"/>
  <c r="CP66" i="8"/>
  <c r="CO66" i="8"/>
  <c r="CN66" i="8"/>
  <c r="CM66" i="8"/>
  <c r="CL66" i="8"/>
  <c r="CK66" i="8"/>
  <c r="CJ66" i="8"/>
  <c r="CI66" i="8"/>
  <c r="CH66" i="8"/>
  <c r="CG66" i="8"/>
  <c r="CF66" i="8"/>
  <c r="CE66" i="8"/>
  <c r="CD66" i="8"/>
  <c r="CC66" i="8"/>
  <c r="CB66" i="8"/>
  <c r="CA66" i="8"/>
  <c r="BZ66" i="8"/>
  <c r="BY66" i="8"/>
  <c r="BX66" i="8"/>
  <c r="BW66" i="8"/>
  <c r="BV66" i="8"/>
  <c r="BU66" i="8"/>
  <c r="BT66" i="8"/>
  <c r="BS66" i="8"/>
  <c r="BR66" i="8"/>
  <c r="BQ66" i="8"/>
  <c r="BP66" i="8"/>
  <c r="BO66" i="8"/>
  <c r="BN66" i="8"/>
  <c r="BM66" i="8"/>
  <c r="BL66" i="8"/>
  <c r="BK66" i="8"/>
  <c r="BJ66" i="8"/>
  <c r="BI66" i="8"/>
  <c r="BH66" i="8"/>
  <c r="BG66" i="8"/>
  <c r="BF66" i="8"/>
  <c r="BE66" i="8"/>
  <c r="BD66" i="8"/>
  <c r="BC66" i="8"/>
  <c r="BB66" i="8"/>
  <c r="BA66" i="8"/>
  <c r="AZ66" i="8"/>
  <c r="AY66" i="8"/>
  <c r="AX66" i="8"/>
  <c r="AW66" i="8"/>
  <c r="AV66" i="8"/>
  <c r="AU66" i="8"/>
  <c r="AT66" i="8"/>
  <c r="AS66" i="8"/>
  <c r="AR66" i="8"/>
  <c r="AQ66" i="8"/>
  <c r="AP66" i="8"/>
  <c r="AO66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GY65" i="8"/>
  <c r="GX65" i="8"/>
  <c r="GW65" i="8"/>
  <c r="GV65" i="8"/>
  <c r="GU65" i="8"/>
  <c r="GT65" i="8"/>
  <c r="GS65" i="8"/>
  <c r="GR65" i="8"/>
  <c r="GQ65" i="8"/>
  <c r="GP65" i="8"/>
  <c r="GO65" i="8"/>
  <c r="GN65" i="8"/>
  <c r="GM65" i="8"/>
  <c r="GL65" i="8"/>
  <c r="GK65" i="8"/>
  <c r="GJ65" i="8"/>
  <c r="GI65" i="8"/>
  <c r="GH65" i="8"/>
  <c r="GG65" i="8"/>
  <c r="GF65" i="8"/>
  <c r="GE65" i="8"/>
  <c r="GD65" i="8"/>
  <c r="GC65" i="8"/>
  <c r="GB65" i="8"/>
  <c r="GA65" i="8"/>
  <c r="FZ65" i="8"/>
  <c r="FY65" i="8"/>
  <c r="FX65" i="8"/>
  <c r="FW65" i="8"/>
  <c r="FV65" i="8"/>
  <c r="FU65" i="8"/>
  <c r="FT65" i="8"/>
  <c r="FS65" i="8"/>
  <c r="FR65" i="8"/>
  <c r="FQ65" i="8"/>
  <c r="FP65" i="8"/>
  <c r="FO65" i="8"/>
  <c r="FN65" i="8"/>
  <c r="FM65" i="8"/>
  <c r="FL65" i="8"/>
  <c r="FL69" i="8" s="1"/>
  <c r="FK65" i="8"/>
  <c r="FJ65" i="8"/>
  <c r="FI65" i="8"/>
  <c r="FH65" i="8"/>
  <c r="FG65" i="8"/>
  <c r="FF65" i="8"/>
  <c r="FE65" i="8"/>
  <c r="FD65" i="8"/>
  <c r="FC65" i="8"/>
  <c r="FB65" i="8"/>
  <c r="FA65" i="8"/>
  <c r="EZ65" i="8"/>
  <c r="EY65" i="8"/>
  <c r="EX65" i="8"/>
  <c r="EW65" i="8"/>
  <c r="EV65" i="8"/>
  <c r="EU65" i="8"/>
  <c r="ET65" i="8"/>
  <c r="ES65" i="8"/>
  <c r="ER65" i="8"/>
  <c r="EQ65" i="8"/>
  <c r="EP65" i="8"/>
  <c r="EO65" i="8"/>
  <c r="EN65" i="8"/>
  <c r="EM65" i="8"/>
  <c r="EL65" i="8"/>
  <c r="EK65" i="8"/>
  <c r="EK69" i="8" s="1"/>
  <c r="EJ65" i="8"/>
  <c r="EI65" i="8"/>
  <c r="EH65" i="8"/>
  <c r="EG65" i="8"/>
  <c r="EF65" i="8"/>
  <c r="EE65" i="8"/>
  <c r="ED65" i="8"/>
  <c r="EC65" i="8"/>
  <c r="EB65" i="8"/>
  <c r="EA65" i="8"/>
  <c r="DZ65" i="8"/>
  <c r="DY65" i="8"/>
  <c r="DX65" i="8"/>
  <c r="DW65" i="8"/>
  <c r="DV65" i="8"/>
  <c r="DU65" i="8"/>
  <c r="DT65" i="8"/>
  <c r="DS65" i="8"/>
  <c r="DR65" i="8"/>
  <c r="DQ65" i="8"/>
  <c r="DP65" i="8"/>
  <c r="DO65" i="8"/>
  <c r="DN65" i="8"/>
  <c r="DM65" i="8"/>
  <c r="DL65" i="8"/>
  <c r="DK65" i="8"/>
  <c r="DJ65" i="8"/>
  <c r="DI65" i="8"/>
  <c r="DH65" i="8"/>
  <c r="DG65" i="8"/>
  <c r="DF65" i="8"/>
  <c r="DE65" i="8"/>
  <c r="DD65" i="8"/>
  <c r="DC65" i="8"/>
  <c r="DB65" i="8"/>
  <c r="DA65" i="8"/>
  <c r="CZ65" i="8"/>
  <c r="CY65" i="8"/>
  <c r="CX65" i="8"/>
  <c r="CW65" i="8"/>
  <c r="CV65" i="8"/>
  <c r="CU65" i="8"/>
  <c r="CT65" i="8"/>
  <c r="CS65" i="8"/>
  <c r="CR65" i="8"/>
  <c r="CR69" i="8" s="1"/>
  <c r="CQ65" i="8"/>
  <c r="CP65" i="8"/>
  <c r="CO65" i="8"/>
  <c r="CN65" i="8"/>
  <c r="CM65" i="8"/>
  <c r="CL65" i="8"/>
  <c r="CK65" i="8"/>
  <c r="CJ65" i="8"/>
  <c r="CI65" i="8"/>
  <c r="CH65" i="8"/>
  <c r="CG65" i="8"/>
  <c r="CF65" i="8"/>
  <c r="CF69" i="8" s="1"/>
  <c r="CE65" i="8"/>
  <c r="CD65" i="8"/>
  <c r="CC65" i="8"/>
  <c r="CB65" i="8"/>
  <c r="CA65" i="8"/>
  <c r="BZ65" i="8"/>
  <c r="BY65" i="8"/>
  <c r="BX65" i="8"/>
  <c r="BW65" i="8"/>
  <c r="BV65" i="8"/>
  <c r="BU65" i="8"/>
  <c r="BT65" i="8"/>
  <c r="BT69" i="8" s="1"/>
  <c r="BS65" i="8"/>
  <c r="BR65" i="8"/>
  <c r="BQ65" i="8"/>
  <c r="BP65" i="8"/>
  <c r="BO65" i="8"/>
  <c r="BN65" i="8"/>
  <c r="BM65" i="8"/>
  <c r="BL65" i="8"/>
  <c r="BK65" i="8"/>
  <c r="BJ65" i="8"/>
  <c r="BI65" i="8"/>
  <c r="BH65" i="8"/>
  <c r="BG65" i="8"/>
  <c r="BF65" i="8"/>
  <c r="BE65" i="8"/>
  <c r="BD65" i="8"/>
  <c r="BC65" i="8"/>
  <c r="BB65" i="8"/>
  <c r="BA65" i="8"/>
  <c r="AZ65" i="8"/>
  <c r="AY65" i="8"/>
  <c r="AX65" i="8"/>
  <c r="AW65" i="8"/>
  <c r="AV65" i="8"/>
  <c r="AV69" i="8" s="1"/>
  <c r="AU65" i="8"/>
  <c r="AT65" i="8"/>
  <c r="AS65" i="8"/>
  <c r="AR65" i="8"/>
  <c r="AQ65" i="8"/>
  <c r="AP65" i="8"/>
  <c r="AO65" i="8"/>
  <c r="AN65" i="8"/>
  <c r="AM65" i="8"/>
  <c r="AL65" i="8"/>
  <c r="AK65" i="8"/>
  <c r="AJ65" i="8"/>
  <c r="AJ69" i="8" s="1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Y68" i="5"/>
  <c r="GX68" i="5"/>
  <c r="GW68" i="5"/>
  <c r="GV68" i="5"/>
  <c r="GU68" i="5"/>
  <c r="GT68" i="5"/>
  <c r="GS68" i="5"/>
  <c r="GR68" i="5"/>
  <c r="GQ68" i="5"/>
  <c r="GP68" i="5"/>
  <c r="GO68" i="5"/>
  <c r="GN68" i="5"/>
  <c r="GM68" i="5"/>
  <c r="GL68" i="5"/>
  <c r="GK68" i="5"/>
  <c r="GJ68" i="5"/>
  <c r="GI68" i="5"/>
  <c r="GH68" i="5"/>
  <c r="GG68" i="5"/>
  <c r="GF68" i="5"/>
  <c r="GE68" i="5"/>
  <c r="GD68" i="5"/>
  <c r="GC68" i="5"/>
  <c r="GB68" i="5"/>
  <c r="GA68" i="5"/>
  <c r="FZ68" i="5"/>
  <c r="FY68" i="5"/>
  <c r="FX68" i="5"/>
  <c r="FW68" i="5"/>
  <c r="FV68" i="5"/>
  <c r="FU68" i="5"/>
  <c r="FT68" i="5"/>
  <c r="FS68" i="5"/>
  <c r="FR68" i="5"/>
  <c r="FQ68" i="5"/>
  <c r="FP68" i="5"/>
  <c r="FO68" i="5"/>
  <c r="FN68" i="5"/>
  <c r="FM68" i="5"/>
  <c r="FL68" i="5"/>
  <c r="FK68" i="5"/>
  <c r="FJ68" i="5"/>
  <c r="FI68" i="5"/>
  <c r="FH68" i="5"/>
  <c r="FG68" i="5"/>
  <c r="FF68" i="5"/>
  <c r="FE68" i="5"/>
  <c r="FD68" i="5"/>
  <c r="FC68" i="5"/>
  <c r="FB68" i="5"/>
  <c r="FA68" i="5"/>
  <c r="EZ68" i="5"/>
  <c r="EY68" i="5"/>
  <c r="EX68" i="5"/>
  <c r="EW68" i="5"/>
  <c r="EV68" i="5"/>
  <c r="EU68" i="5"/>
  <c r="ET68" i="5"/>
  <c r="ES68" i="5"/>
  <c r="ER68" i="5"/>
  <c r="EQ68" i="5"/>
  <c r="EP68" i="5"/>
  <c r="EO68" i="5"/>
  <c r="EN68" i="5"/>
  <c r="EM68" i="5"/>
  <c r="EL68" i="5"/>
  <c r="EK68" i="5"/>
  <c r="EJ68" i="5"/>
  <c r="EI68" i="5"/>
  <c r="EH68" i="5"/>
  <c r="EG68" i="5"/>
  <c r="EF68" i="5"/>
  <c r="EE68" i="5"/>
  <c r="ED68" i="5"/>
  <c r="EC68" i="5"/>
  <c r="EB68" i="5"/>
  <c r="EA68" i="5"/>
  <c r="DZ68" i="5"/>
  <c r="DY68" i="5"/>
  <c r="DX68" i="5"/>
  <c r="DW68" i="5"/>
  <c r="DV68" i="5"/>
  <c r="DU68" i="5"/>
  <c r="DT68" i="5"/>
  <c r="DS68" i="5"/>
  <c r="DR68" i="5"/>
  <c r="DQ68" i="5"/>
  <c r="DP68" i="5"/>
  <c r="DO68" i="5"/>
  <c r="DN68" i="5"/>
  <c r="DM68" i="5"/>
  <c r="DL68" i="5"/>
  <c r="DK68" i="5"/>
  <c r="DJ68" i="5"/>
  <c r="DI68" i="5"/>
  <c r="DH68" i="5"/>
  <c r="DG68" i="5"/>
  <c r="DF68" i="5"/>
  <c r="DE68" i="5"/>
  <c r="DD68" i="5"/>
  <c r="DC68" i="5"/>
  <c r="DB68" i="5"/>
  <c r="DA68" i="5"/>
  <c r="CZ68" i="5"/>
  <c r="CY68" i="5"/>
  <c r="CX68" i="5"/>
  <c r="CW68" i="5"/>
  <c r="CV68" i="5"/>
  <c r="CU68" i="5"/>
  <c r="CT68" i="5"/>
  <c r="CS68" i="5"/>
  <c r="CR68" i="5"/>
  <c r="CQ68" i="5"/>
  <c r="CP68" i="5"/>
  <c r="CO68" i="5"/>
  <c r="CN68" i="5"/>
  <c r="CM68" i="5"/>
  <c r="CL68" i="5"/>
  <c r="CK68" i="5"/>
  <c r="CJ68" i="5"/>
  <c r="CI68" i="5"/>
  <c r="CH68" i="5"/>
  <c r="CG68" i="5"/>
  <c r="CF68" i="5"/>
  <c r="CE68" i="5"/>
  <c r="CD68" i="5"/>
  <c r="CC68" i="5"/>
  <c r="CB68" i="5"/>
  <c r="CA68" i="5"/>
  <c r="BZ68" i="5"/>
  <c r="BY68" i="5"/>
  <c r="BX68" i="5"/>
  <c r="BW68" i="5"/>
  <c r="BV68" i="5"/>
  <c r="BU68" i="5"/>
  <c r="BT68" i="5"/>
  <c r="BS68" i="5"/>
  <c r="BR68" i="5"/>
  <c r="BQ68" i="5"/>
  <c r="BP68" i="5"/>
  <c r="BO68" i="5"/>
  <c r="BN68" i="5"/>
  <c r="BM68" i="5"/>
  <c r="BL68" i="5"/>
  <c r="BK68" i="5"/>
  <c r="BJ68" i="5"/>
  <c r="BI68" i="5"/>
  <c r="BH68" i="5"/>
  <c r="BG68" i="5"/>
  <c r="BF68" i="5"/>
  <c r="BE68" i="5"/>
  <c r="BD68" i="5"/>
  <c r="BC68" i="5"/>
  <c r="BB68" i="5"/>
  <c r="BA68" i="5"/>
  <c r="AZ68" i="5"/>
  <c r="AY68" i="5"/>
  <c r="AX68" i="5"/>
  <c r="AW68" i="5"/>
  <c r="AV68" i="5"/>
  <c r="AU68" i="5"/>
  <c r="AT68" i="5"/>
  <c r="AS68" i="5"/>
  <c r="AR68" i="5"/>
  <c r="AQ68" i="5"/>
  <c r="AP68" i="5"/>
  <c r="AO68" i="5"/>
  <c r="AN68" i="5"/>
  <c r="AM68" i="5"/>
  <c r="AL68" i="5"/>
  <c r="AK68" i="5"/>
  <c r="AJ68" i="5"/>
  <c r="AI68" i="5"/>
  <c r="AH68" i="5"/>
  <c r="AG68" i="5"/>
  <c r="AF68" i="5"/>
  <c r="AE68" i="5"/>
  <c r="AD68" i="5"/>
  <c r="AC68" i="5"/>
  <c r="AB68" i="5"/>
  <c r="AA68" i="5"/>
  <c r="Z68" i="5"/>
  <c r="Y68" i="5"/>
  <c r="X68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J68" i="5"/>
  <c r="I68" i="5"/>
  <c r="H68" i="5"/>
  <c r="GY67" i="5"/>
  <c r="GX67" i="5"/>
  <c r="GW67" i="5"/>
  <c r="GV67" i="5"/>
  <c r="GU67" i="5"/>
  <c r="GT67" i="5"/>
  <c r="GS67" i="5"/>
  <c r="GR67" i="5"/>
  <c r="GQ67" i="5"/>
  <c r="GP67" i="5"/>
  <c r="GO67" i="5"/>
  <c r="GN67" i="5"/>
  <c r="GM67" i="5"/>
  <c r="GL67" i="5"/>
  <c r="GK67" i="5"/>
  <c r="GJ67" i="5"/>
  <c r="GI67" i="5"/>
  <c r="GH67" i="5"/>
  <c r="GG67" i="5"/>
  <c r="GF67" i="5"/>
  <c r="GE67" i="5"/>
  <c r="GD67" i="5"/>
  <c r="GC67" i="5"/>
  <c r="GB67" i="5"/>
  <c r="GA67" i="5"/>
  <c r="FZ67" i="5"/>
  <c r="FY67" i="5"/>
  <c r="FX67" i="5"/>
  <c r="FW67" i="5"/>
  <c r="FV67" i="5"/>
  <c r="FU67" i="5"/>
  <c r="FT67" i="5"/>
  <c r="FS67" i="5"/>
  <c r="FR67" i="5"/>
  <c r="FQ67" i="5"/>
  <c r="FP67" i="5"/>
  <c r="FO67" i="5"/>
  <c r="FN67" i="5"/>
  <c r="FM67" i="5"/>
  <c r="FL67" i="5"/>
  <c r="FK67" i="5"/>
  <c r="FJ67" i="5"/>
  <c r="FI67" i="5"/>
  <c r="FH67" i="5"/>
  <c r="FG67" i="5"/>
  <c r="FF67" i="5"/>
  <c r="FE67" i="5"/>
  <c r="FD67" i="5"/>
  <c r="FC67" i="5"/>
  <c r="FB67" i="5"/>
  <c r="FA67" i="5"/>
  <c r="EZ67" i="5"/>
  <c r="EY67" i="5"/>
  <c r="EX67" i="5"/>
  <c r="EW67" i="5"/>
  <c r="EV67" i="5"/>
  <c r="EU67" i="5"/>
  <c r="ET67" i="5"/>
  <c r="ES67" i="5"/>
  <c r="ER67" i="5"/>
  <c r="EQ67" i="5"/>
  <c r="EP67" i="5"/>
  <c r="EO67" i="5"/>
  <c r="EN67" i="5"/>
  <c r="EM67" i="5"/>
  <c r="EL67" i="5"/>
  <c r="EK67" i="5"/>
  <c r="EJ67" i="5"/>
  <c r="EI67" i="5"/>
  <c r="EH67" i="5"/>
  <c r="EG67" i="5"/>
  <c r="EF67" i="5"/>
  <c r="EE67" i="5"/>
  <c r="ED67" i="5"/>
  <c r="EC67" i="5"/>
  <c r="EB67" i="5"/>
  <c r="EA67" i="5"/>
  <c r="DZ67" i="5"/>
  <c r="DY67" i="5"/>
  <c r="DX67" i="5"/>
  <c r="DW67" i="5"/>
  <c r="DV67" i="5"/>
  <c r="DU67" i="5"/>
  <c r="DT67" i="5"/>
  <c r="DS67" i="5"/>
  <c r="DR67" i="5"/>
  <c r="DQ67" i="5"/>
  <c r="DP67" i="5"/>
  <c r="DO67" i="5"/>
  <c r="DN67" i="5"/>
  <c r="DM67" i="5"/>
  <c r="DL67" i="5"/>
  <c r="DK67" i="5"/>
  <c r="DJ67" i="5"/>
  <c r="DI67" i="5"/>
  <c r="DH67" i="5"/>
  <c r="DG67" i="5"/>
  <c r="DF67" i="5"/>
  <c r="DE67" i="5"/>
  <c r="DD67" i="5"/>
  <c r="DC67" i="5"/>
  <c r="DB67" i="5"/>
  <c r="DA67" i="5"/>
  <c r="CZ67" i="5"/>
  <c r="CY67" i="5"/>
  <c r="CX67" i="5"/>
  <c r="CW67" i="5"/>
  <c r="CV67" i="5"/>
  <c r="CU67" i="5"/>
  <c r="CT67" i="5"/>
  <c r="CS67" i="5"/>
  <c r="CR67" i="5"/>
  <c r="CQ67" i="5"/>
  <c r="CP67" i="5"/>
  <c r="CO67" i="5"/>
  <c r="CN67" i="5"/>
  <c r="CM67" i="5"/>
  <c r="CL67" i="5"/>
  <c r="CK67" i="5"/>
  <c r="CJ67" i="5"/>
  <c r="CI67" i="5"/>
  <c r="CH67" i="5"/>
  <c r="CG67" i="5"/>
  <c r="CF67" i="5"/>
  <c r="CE67" i="5"/>
  <c r="CD67" i="5"/>
  <c r="CC67" i="5"/>
  <c r="CB67" i="5"/>
  <c r="CA67" i="5"/>
  <c r="BZ67" i="5"/>
  <c r="BY67" i="5"/>
  <c r="BX67" i="5"/>
  <c r="BW67" i="5"/>
  <c r="BV67" i="5"/>
  <c r="BU67" i="5"/>
  <c r="BT67" i="5"/>
  <c r="BS67" i="5"/>
  <c r="BR67" i="5"/>
  <c r="BQ67" i="5"/>
  <c r="BP67" i="5"/>
  <c r="BO67" i="5"/>
  <c r="BN67" i="5"/>
  <c r="BM67" i="5"/>
  <c r="BL67" i="5"/>
  <c r="BK67" i="5"/>
  <c r="BJ67" i="5"/>
  <c r="BI67" i="5"/>
  <c r="BH67" i="5"/>
  <c r="BG67" i="5"/>
  <c r="BF67" i="5"/>
  <c r="BE67" i="5"/>
  <c r="BD67" i="5"/>
  <c r="BC67" i="5"/>
  <c r="BB67" i="5"/>
  <c r="BA67" i="5"/>
  <c r="AZ67" i="5"/>
  <c r="AY67" i="5"/>
  <c r="AX67" i="5"/>
  <c r="AW67" i="5"/>
  <c r="AV67" i="5"/>
  <c r="AU67" i="5"/>
  <c r="AT67" i="5"/>
  <c r="AS67" i="5"/>
  <c r="AR67" i="5"/>
  <c r="AQ67" i="5"/>
  <c r="AP67" i="5"/>
  <c r="AO67" i="5"/>
  <c r="AN67" i="5"/>
  <c r="AM67" i="5"/>
  <c r="AL67" i="5"/>
  <c r="AK67" i="5"/>
  <c r="AJ67" i="5"/>
  <c r="AI67" i="5"/>
  <c r="AH67" i="5"/>
  <c r="AG67" i="5"/>
  <c r="AF67" i="5"/>
  <c r="AE67" i="5"/>
  <c r="AD67" i="5"/>
  <c r="AC67" i="5"/>
  <c r="AB67" i="5"/>
  <c r="AA67" i="5"/>
  <c r="Z67" i="5"/>
  <c r="Y67" i="5"/>
  <c r="X67" i="5"/>
  <c r="W67" i="5"/>
  <c r="V67" i="5"/>
  <c r="U67" i="5"/>
  <c r="T67" i="5"/>
  <c r="S67" i="5"/>
  <c r="R67" i="5"/>
  <c r="Q67" i="5"/>
  <c r="P67" i="5"/>
  <c r="O67" i="5"/>
  <c r="N67" i="5"/>
  <c r="M67" i="5"/>
  <c r="L67" i="5"/>
  <c r="K67" i="5"/>
  <c r="J67" i="5"/>
  <c r="I67" i="5"/>
  <c r="H67" i="5"/>
  <c r="GY66" i="5"/>
  <c r="GX66" i="5"/>
  <c r="GW66" i="5"/>
  <c r="GV66" i="5"/>
  <c r="GU66" i="5"/>
  <c r="GT66" i="5"/>
  <c r="GS66" i="5"/>
  <c r="GR66" i="5"/>
  <c r="GQ66" i="5"/>
  <c r="GP66" i="5"/>
  <c r="GO66" i="5"/>
  <c r="GN66" i="5"/>
  <c r="GM66" i="5"/>
  <c r="GL66" i="5"/>
  <c r="GK66" i="5"/>
  <c r="GJ66" i="5"/>
  <c r="GI66" i="5"/>
  <c r="GH66" i="5"/>
  <c r="GG66" i="5"/>
  <c r="GF66" i="5"/>
  <c r="GE66" i="5"/>
  <c r="GD66" i="5"/>
  <c r="GC66" i="5"/>
  <c r="GB66" i="5"/>
  <c r="GA66" i="5"/>
  <c r="FZ66" i="5"/>
  <c r="FY66" i="5"/>
  <c r="FX66" i="5"/>
  <c r="FW66" i="5"/>
  <c r="FV66" i="5"/>
  <c r="FU66" i="5"/>
  <c r="FT66" i="5"/>
  <c r="FS66" i="5"/>
  <c r="FR66" i="5"/>
  <c r="FQ66" i="5"/>
  <c r="FP66" i="5"/>
  <c r="FO66" i="5"/>
  <c r="FN66" i="5"/>
  <c r="FM66" i="5"/>
  <c r="FL66" i="5"/>
  <c r="FK66" i="5"/>
  <c r="FJ66" i="5"/>
  <c r="FI66" i="5"/>
  <c r="FH66" i="5"/>
  <c r="FG66" i="5"/>
  <c r="FF66" i="5"/>
  <c r="FE66" i="5"/>
  <c r="FD66" i="5"/>
  <c r="FC66" i="5"/>
  <c r="FB66" i="5"/>
  <c r="FA66" i="5"/>
  <c r="EZ66" i="5"/>
  <c r="EY66" i="5"/>
  <c r="EX66" i="5"/>
  <c r="EW66" i="5"/>
  <c r="EV66" i="5"/>
  <c r="EU66" i="5"/>
  <c r="ET66" i="5"/>
  <c r="ES66" i="5"/>
  <c r="ER66" i="5"/>
  <c r="EQ66" i="5"/>
  <c r="EP66" i="5"/>
  <c r="EO66" i="5"/>
  <c r="EN66" i="5"/>
  <c r="EM66" i="5"/>
  <c r="EL66" i="5"/>
  <c r="EK66" i="5"/>
  <c r="EJ66" i="5"/>
  <c r="EI66" i="5"/>
  <c r="EH66" i="5"/>
  <c r="EG66" i="5"/>
  <c r="EF66" i="5"/>
  <c r="EE66" i="5"/>
  <c r="ED66" i="5"/>
  <c r="EC66" i="5"/>
  <c r="EB66" i="5"/>
  <c r="EA66" i="5"/>
  <c r="DZ66" i="5"/>
  <c r="DY66" i="5"/>
  <c r="DX66" i="5"/>
  <c r="DW66" i="5"/>
  <c r="DV66" i="5"/>
  <c r="DU66" i="5"/>
  <c r="DT66" i="5"/>
  <c r="DS66" i="5"/>
  <c r="DR66" i="5"/>
  <c r="DQ66" i="5"/>
  <c r="DP66" i="5"/>
  <c r="DO66" i="5"/>
  <c r="DN66" i="5"/>
  <c r="DM66" i="5"/>
  <c r="DL66" i="5"/>
  <c r="DK66" i="5"/>
  <c r="DJ66" i="5"/>
  <c r="DI66" i="5"/>
  <c r="DH66" i="5"/>
  <c r="DG66" i="5"/>
  <c r="DF66" i="5"/>
  <c r="DE66" i="5"/>
  <c r="DD66" i="5"/>
  <c r="DC66" i="5"/>
  <c r="DB66" i="5"/>
  <c r="DA66" i="5"/>
  <c r="CZ66" i="5"/>
  <c r="CY66" i="5"/>
  <c r="CX66" i="5"/>
  <c r="CW66" i="5"/>
  <c r="CV66" i="5"/>
  <c r="CU66" i="5"/>
  <c r="CT66" i="5"/>
  <c r="CS66" i="5"/>
  <c r="CR66" i="5"/>
  <c r="CQ66" i="5"/>
  <c r="CP66" i="5"/>
  <c r="CO66" i="5"/>
  <c r="CN66" i="5"/>
  <c r="CM66" i="5"/>
  <c r="CL66" i="5"/>
  <c r="CK66" i="5"/>
  <c r="CJ66" i="5"/>
  <c r="CI66" i="5"/>
  <c r="CH66" i="5"/>
  <c r="CG66" i="5"/>
  <c r="CF66" i="5"/>
  <c r="CE66" i="5"/>
  <c r="CD66" i="5"/>
  <c r="CC66" i="5"/>
  <c r="CB66" i="5"/>
  <c r="CA66" i="5"/>
  <c r="BZ66" i="5"/>
  <c r="BY66" i="5"/>
  <c r="BX66" i="5"/>
  <c r="BW66" i="5"/>
  <c r="BV66" i="5"/>
  <c r="BU66" i="5"/>
  <c r="BT66" i="5"/>
  <c r="BS66" i="5"/>
  <c r="BR66" i="5"/>
  <c r="BQ66" i="5"/>
  <c r="BP66" i="5"/>
  <c r="BO66" i="5"/>
  <c r="BN66" i="5"/>
  <c r="BM66" i="5"/>
  <c r="BL66" i="5"/>
  <c r="BK66" i="5"/>
  <c r="BJ66" i="5"/>
  <c r="BI66" i="5"/>
  <c r="BH66" i="5"/>
  <c r="BG66" i="5"/>
  <c r="BF66" i="5"/>
  <c r="BE66" i="5"/>
  <c r="BD66" i="5"/>
  <c r="BC66" i="5"/>
  <c r="BB66" i="5"/>
  <c r="BA66" i="5"/>
  <c r="AZ66" i="5"/>
  <c r="AY66" i="5"/>
  <c r="AX66" i="5"/>
  <c r="AW66" i="5"/>
  <c r="AV66" i="5"/>
  <c r="AU66" i="5"/>
  <c r="AT66" i="5"/>
  <c r="AS66" i="5"/>
  <c r="AR66" i="5"/>
  <c r="AQ66" i="5"/>
  <c r="AP66" i="5"/>
  <c r="AO66" i="5"/>
  <c r="AN66" i="5"/>
  <c r="AM66" i="5"/>
  <c r="AL66" i="5"/>
  <c r="AK66" i="5"/>
  <c r="AJ66" i="5"/>
  <c r="AI66" i="5"/>
  <c r="AH66" i="5"/>
  <c r="AG66" i="5"/>
  <c r="AF66" i="5"/>
  <c r="AE66" i="5"/>
  <c r="AD66" i="5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Y65" i="5"/>
  <c r="GX65" i="5"/>
  <c r="GW65" i="5"/>
  <c r="GV65" i="5"/>
  <c r="GU65" i="5"/>
  <c r="GT65" i="5"/>
  <c r="GS65" i="5"/>
  <c r="GR65" i="5"/>
  <c r="GQ65" i="5"/>
  <c r="GP65" i="5"/>
  <c r="GO65" i="5"/>
  <c r="GN65" i="5"/>
  <c r="GM65" i="5"/>
  <c r="GM69" i="5" s="1"/>
  <c r="GL65" i="5"/>
  <c r="GL69" i="5" s="1"/>
  <c r="GK65" i="5"/>
  <c r="GJ65" i="5"/>
  <c r="GI65" i="5"/>
  <c r="GH65" i="5"/>
  <c r="GG65" i="5"/>
  <c r="GF65" i="5"/>
  <c r="GE65" i="5"/>
  <c r="GD65" i="5"/>
  <c r="GC65" i="5"/>
  <c r="GB65" i="5"/>
  <c r="GA65" i="5"/>
  <c r="FZ65" i="5"/>
  <c r="FY65" i="5"/>
  <c r="FX65" i="5"/>
  <c r="FW65" i="5"/>
  <c r="FV65" i="5"/>
  <c r="FU65" i="5"/>
  <c r="FT65" i="5"/>
  <c r="FS65" i="5"/>
  <c r="FR65" i="5"/>
  <c r="FQ65" i="5"/>
  <c r="FP65" i="5"/>
  <c r="FO65" i="5"/>
  <c r="FN65" i="5"/>
  <c r="FM65" i="5"/>
  <c r="FL65" i="5"/>
  <c r="FK65" i="5"/>
  <c r="FJ65" i="5"/>
  <c r="FI65" i="5"/>
  <c r="FH65" i="5"/>
  <c r="FG65" i="5"/>
  <c r="FF65" i="5"/>
  <c r="FE65" i="5"/>
  <c r="FD65" i="5"/>
  <c r="FC65" i="5"/>
  <c r="FB65" i="5"/>
  <c r="FA65" i="5"/>
  <c r="EZ65" i="5"/>
  <c r="EY65" i="5"/>
  <c r="EX65" i="5"/>
  <c r="EW65" i="5"/>
  <c r="EV65" i="5"/>
  <c r="EU65" i="5"/>
  <c r="ET65" i="5"/>
  <c r="ES65" i="5"/>
  <c r="ER65" i="5"/>
  <c r="EQ65" i="5"/>
  <c r="EP65" i="5"/>
  <c r="EO65" i="5"/>
  <c r="EN65" i="5"/>
  <c r="EM65" i="5"/>
  <c r="EL65" i="5"/>
  <c r="EK65" i="5"/>
  <c r="EJ65" i="5"/>
  <c r="EI65" i="5"/>
  <c r="EH65" i="5"/>
  <c r="EG65" i="5"/>
  <c r="EF65" i="5"/>
  <c r="EE65" i="5"/>
  <c r="ED65" i="5"/>
  <c r="EC65" i="5"/>
  <c r="EB65" i="5"/>
  <c r="EA65" i="5"/>
  <c r="DZ65" i="5"/>
  <c r="DY65" i="5"/>
  <c r="DX65" i="5"/>
  <c r="DW65" i="5"/>
  <c r="DV65" i="5"/>
  <c r="DU65" i="5"/>
  <c r="DT65" i="5"/>
  <c r="DS65" i="5"/>
  <c r="DS69" i="5" s="1"/>
  <c r="DR65" i="5"/>
  <c r="DQ65" i="5"/>
  <c r="DP65" i="5"/>
  <c r="DO65" i="5"/>
  <c r="DN65" i="5"/>
  <c r="DM65" i="5"/>
  <c r="DL65" i="5"/>
  <c r="DK65" i="5"/>
  <c r="DJ65" i="5"/>
  <c r="DI65" i="5"/>
  <c r="DH65" i="5"/>
  <c r="DG65" i="5"/>
  <c r="DF65" i="5"/>
  <c r="DE65" i="5"/>
  <c r="DD65" i="5"/>
  <c r="DC65" i="5"/>
  <c r="DB65" i="5"/>
  <c r="DA65" i="5"/>
  <c r="CZ65" i="5"/>
  <c r="CY65" i="5"/>
  <c r="CX65" i="5"/>
  <c r="CW65" i="5"/>
  <c r="CV65" i="5"/>
  <c r="CU65" i="5"/>
  <c r="CU69" i="5" s="1"/>
  <c r="CT65" i="5"/>
  <c r="CS65" i="5"/>
  <c r="CR65" i="5"/>
  <c r="CQ65" i="5"/>
  <c r="CP65" i="5"/>
  <c r="CO65" i="5"/>
  <c r="CN65" i="5"/>
  <c r="CM65" i="5"/>
  <c r="CL65" i="5"/>
  <c r="CK65" i="5"/>
  <c r="CJ65" i="5"/>
  <c r="CI65" i="5"/>
  <c r="CH65" i="5"/>
  <c r="CG65" i="5"/>
  <c r="CF65" i="5"/>
  <c r="CE65" i="5"/>
  <c r="CD65" i="5"/>
  <c r="CC65" i="5"/>
  <c r="CB65" i="5"/>
  <c r="CA65" i="5"/>
  <c r="BZ65" i="5"/>
  <c r="BY65" i="5"/>
  <c r="BX65" i="5"/>
  <c r="BW65" i="5"/>
  <c r="BV65" i="5"/>
  <c r="BU65" i="5"/>
  <c r="BT65" i="5"/>
  <c r="BS65" i="5"/>
  <c r="BR65" i="5"/>
  <c r="BQ65" i="5"/>
  <c r="BP65" i="5"/>
  <c r="BO65" i="5"/>
  <c r="BN65" i="5"/>
  <c r="BM65" i="5"/>
  <c r="BL65" i="5"/>
  <c r="BK65" i="5"/>
  <c r="BK69" i="5" s="1"/>
  <c r="BJ65" i="5"/>
  <c r="BI65" i="5"/>
  <c r="BH65" i="5"/>
  <c r="BG65" i="5"/>
  <c r="BF65" i="5"/>
  <c r="BE65" i="5"/>
  <c r="BD65" i="5"/>
  <c r="BC65" i="5"/>
  <c r="BB65" i="5"/>
  <c r="BA65" i="5"/>
  <c r="AZ65" i="5"/>
  <c r="AY65" i="5"/>
  <c r="AY69" i="5" s="1"/>
  <c r="AX65" i="5"/>
  <c r="AW65" i="5"/>
  <c r="AV65" i="5"/>
  <c r="AU65" i="5"/>
  <c r="AT65" i="5"/>
  <c r="AS65" i="5"/>
  <c r="AR65" i="5"/>
  <c r="AQ65" i="5"/>
  <c r="AP65" i="5"/>
  <c r="AO65" i="5"/>
  <c r="AN65" i="5"/>
  <c r="AM65" i="5"/>
  <c r="AL65" i="5"/>
  <c r="AK65" i="5"/>
  <c r="AJ65" i="5"/>
  <c r="AI65" i="5"/>
  <c r="AH65" i="5"/>
  <c r="AG65" i="5"/>
  <c r="AF65" i="5"/>
  <c r="AE65" i="5"/>
  <c r="AD65" i="5"/>
  <c r="AC65" i="5"/>
  <c r="AB65" i="5"/>
  <c r="AA65" i="5"/>
  <c r="Z65" i="5"/>
  <c r="Y65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J65" i="5"/>
  <c r="I65" i="5"/>
  <c r="H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8" i="5"/>
  <c r="G10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AR9" i="7"/>
  <c r="AS9" i="7"/>
  <c r="AT9" i="7"/>
  <c r="AU9" i="7"/>
  <c r="AV9" i="7"/>
  <c r="AW9" i="7"/>
  <c r="AX9" i="7"/>
  <c r="AY9" i="7"/>
  <c r="AZ9" i="7"/>
  <c r="BA9" i="7"/>
  <c r="BB9" i="7"/>
  <c r="BC9" i="7"/>
  <c r="BD9" i="7"/>
  <c r="BE9" i="7"/>
  <c r="BF9" i="7"/>
  <c r="BG9" i="7"/>
  <c r="BH9" i="7"/>
  <c r="BI9" i="7"/>
  <c r="BJ9" i="7"/>
  <c r="BK9" i="7"/>
  <c r="BL9" i="7"/>
  <c r="BM9" i="7"/>
  <c r="BN9" i="7"/>
  <c r="BO9" i="7"/>
  <c r="BP9" i="7"/>
  <c r="BQ9" i="7"/>
  <c r="BR9" i="7"/>
  <c r="BS9" i="7"/>
  <c r="BT9" i="7"/>
  <c r="BU9" i="7"/>
  <c r="BV9" i="7"/>
  <c r="BW9" i="7"/>
  <c r="BX9" i="7"/>
  <c r="BY9" i="7"/>
  <c r="BZ9" i="7"/>
  <c r="CA9" i="7"/>
  <c r="CB9" i="7"/>
  <c r="CC9" i="7"/>
  <c r="CD9" i="7"/>
  <c r="CE9" i="7"/>
  <c r="CF9" i="7"/>
  <c r="CG9" i="7"/>
  <c r="CH9" i="7"/>
  <c r="CI9" i="7"/>
  <c r="CJ9" i="7"/>
  <c r="CK9" i="7"/>
  <c r="CL9" i="7"/>
  <c r="CM9" i="7"/>
  <c r="CN9" i="7"/>
  <c r="CO9" i="7"/>
  <c r="CP9" i="7"/>
  <c r="CQ9" i="7"/>
  <c r="CR9" i="7"/>
  <c r="CS9" i="7"/>
  <c r="CT9" i="7"/>
  <c r="CU9" i="7"/>
  <c r="CV9" i="7"/>
  <c r="CW9" i="7"/>
  <c r="CX9" i="7"/>
  <c r="CY9" i="7"/>
  <c r="CZ9" i="7"/>
  <c r="DA9" i="7"/>
  <c r="DB9" i="7"/>
  <c r="DC9" i="7"/>
  <c r="DD9" i="7"/>
  <c r="K67" i="7"/>
  <c r="L67" i="7"/>
  <c r="M67" i="7"/>
  <c r="N67" i="7"/>
  <c r="O67" i="7"/>
  <c r="P67" i="7"/>
  <c r="Q67" i="7"/>
  <c r="R67" i="7"/>
  <c r="S67" i="7"/>
  <c r="T67" i="7"/>
  <c r="U67" i="7"/>
  <c r="V67" i="7"/>
  <c r="W67" i="7"/>
  <c r="X67" i="7"/>
  <c r="Y67" i="7"/>
  <c r="Z67" i="7"/>
  <c r="AA67" i="7"/>
  <c r="AB67" i="7"/>
  <c r="AC67" i="7"/>
  <c r="AD67" i="7"/>
  <c r="AE67" i="7"/>
  <c r="AF67" i="7"/>
  <c r="AG67" i="7"/>
  <c r="AH67" i="7"/>
  <c r="AI67" i="7"/>
  <c r="AJ67" i="7"/>
  <c r="AK67" i="7"/>
  <c r="AL67" i="7"/>
  <c r="AM67" i="7"/>
  <c r="AN67" i="7"/>
  <c r="AO67" i="7"/>
  <c r="AP67" i="7"/>
  <c r="AQ67" i="7"/>
  <c r="AR67" i="7"/>
  <c r="AS67" i="7"/>
  <c r="AT67" i="7"/>
  <c r="AU67" i="7"/>
  <c r="AV67" i="7"/>
  <c r="AW67" i="7"/>
  <c r="AX67" i="7"/>
  <c r="AY67" i="7"/>
  <c r="AZ67" i="7"/>
  <c r="BA67" i="7"/>
  <c r="BB67" i="7"/>
  <c r="BC67" i="7"/>
  <c r="BD67" i="7"/>
  <c r="BE67" i="7"/>
  <c r="BF67" i="7"/>
  <c r="BG67" i="7"/>
  <c r="BH67" i="7"/>
  <c r="BI67" i="7"/>
  <c r="BJ67" i="7"/>
  <c r="BK67" i="7"/>
  <c r="BL67" i="7"/>
  <c r="BM67" i="7"/>
  <c r="BN67" i="7"/>
  <c r="BO67" i="7"/>
  <c r="BP67" i="7"/>
  <c r="BQ67" i="7"/>
  <c r="BR67" i="7"/>
  <c r="BS67" i="7"/>
  <c r="BT67" i="7"/>
  <c r="BU67" i="7"/>
  <c r="BV67" i="7"/>
  <c r="BW67" i="7"/>
  <c r="BX67" i="7"/>
  <c r="BY67" i="7"/>
  <c r="BZ67" i="7"/>
  <c r="CA67" i="7"/>
  <c r="CB67" i="7"/>
  <c r="CC67" i="7"/>
  <c r="CD67" i="7"/>
  <c r="CE67" i="7"/>
  <c r="CF67" i="7"/>
  <c r="CG67" i="7"/>
  <c r="CH67" i="7"/>
  <c r="CI67" i="7"/>
  <c r="CJ67" i="7"/>
  <c r="CK67" i="7"/>
  <c r="CL67" i="7"/>
  <c r="CM67" i="7"/>
  <c r="CN67" i="7"/>
  <c r="CO67" i="7"/>
  <c r="CP67" i="7"/>
  <c r="CQ67" i="7"/>
  <c r="CR67" i="7"/>
  <c r="CS67" i="7"/>
  <c r="CT67" i="7"/>
  <c r="CU67" i="7"/>
  <c r="CV67" i="7"/>
  <c r="CW67" i="7"/>
  <c r="CX67" i="7"/>
  <c r="CY67" i="7"/>
  <c r="CZ67" i="7"/>
  <c r="DA67" i="7"/>
  <c r="DB67" i="7"/>
  <c r="DC67" i="7"/>
  <c r="DD67" i="7"/>
  <c r="K68" i="7"/>
  <c r="L68" i="7"/>
  <c r="M68" i="7"/>
  <c r="N68" i="7"/>
  <c r="O68" i="7"/>
  <c r="P68" i="7"/>
  <c r="Q68" i="7"/>
  <c r="R68" i="7"/>
  <c r="S68" i="7"/>
  <c r="T68" i="7"/>
  <c r="U68" i="7"/>
  <c r="V68" i="7"/>
  <c r="W68" i="7"/>
  <c r="X68" i="7"/>
  <c r="Y68" i="7"/>
  <c r="Z68" i="7"/>
  <c r="AA68" i="7"/>
  <c r="AB68" i="7"/>
  <c r="AC68" i="7"/>
  <c r="AD68" i="7"/>
  <c r="AE68" i="7"/>
  <c r="AF68" i="7"/>
  <c r="AG68" i="7"/>
  <c r="AH68" i="7"/>
  <c r="AI68" i="7"/>
  <c r="AJ68" i="7"/>
  <c r="AK68" i="7"/>
  <c r="AL68" i="7"/>
  <c r="AM68" i="7"/>
  <c r="AN68" i="7"/>
  <c r="AO68" i="7"/>
  <c r="AP68" i="7"/>
  <c r="AQ68" i="7"/>
  <c r="AR68" i="7"/>
  <c r="AS68" i="7"/>
  <c r="AT68" i="7"/>
  <c r="AU68" i="7"/>
  <c r="AV68" i="7"/>
  <c r="AW68" i="7"/>
  <c r="AX68" i="7"/>
  <c r="AY68" i="7"/>
  <c r="AZ68" i="7"/>
  <c r="BA68" i="7"/>
  <c r="BB68" i="7"/>
  <c r="BC68" i="7"/>
  <c r="BD68" i="7"/>
  <c r="BE68" i="7"/>
  <c r="BF68" i="7"/>
  <c r="BG68" i="7"/>
  <c r="BH68" i="7"/>
  <c r="BI68" i="7"/>
  <c r="BJ68" i="7"/>
  <c r="BK68" i="7"/>
  <c r="BL68" i="7"/>
  <c r="BM68" i="7"/>
  <c r="BN68" i="7"/>
  <c r="BO68" i="7"/>
  <c r="BP68" i="7"/>
  <c r="BQ68" i="7"/>
  <c r="BR68" i="7"/>
  <c r="BS68" i="7"/>
  <c r="BT68" i="7"/>
  <c r="BU68" i="7"/>
  <c r="BV68" i="7"/>
  <c r="BW68" i="7"/>
  <c r="BX68" i="7"/>
  <c r="BY68" i="7"/>
  <c r="BZ68" i="7"/>
  <c r="CA68" i="7"/>
  <c r="CB68" i="7"/>
  <c r="CC68" i="7"/>
  <c r="CD68" i="7"/>
  <c r="CE68" i="7"/>
  <c r="CF68" i="7"/>
  <c r="CG68" i="7"/>
  <c r="CH68" i="7"/>
  <c r="CI68" i="7"/>
  <c r="CJ68" i="7"/>
  <c r="CK68" i="7"/>
  <c r="CL68" i="7"/>
  <c r="CM68" i="7"/>
  <c r="CN68" i="7"/>
  <c r="CO68" i="7"/>
  <c r="CP68" i="7"/>
  <c r="CQ68" i="7"/>
  <c r="CR68" i="7"/>
  <c r="CS68" i="7"/>
  <c r="CT68" i="7"/>
  <c r="CU68" i="7"/>
  <c r="CV68" i="7"/>
  <c r="CW68" i="7"/>
  <c r="CX68" i="7"/>
  <c r="CY68" i="7"/>
  <c r="CZ68" i="7"/>
  <c r="DA68" i="7"/>
  <c r="DB68" i="7"/>
  <c r="DC68" i="7"/>
  <c r="DD68" i="7"/>
  <c r="K69" i="7"/>
  <c r="L69" i="7"/>
  <c r="M69" i="7"/>
  <c r="N69" i="7"/>
  <c r="O69" i="7"/>
  <c r="P69" i="7"/>
  <c r="Q69" i="7"/>
  <c r="R69" i="7"/>
  <c r="S69" i="7"/>
  <c r="T69" i="7"/>
  <c r="U69" i="7"/>
  <c r="V69" i="7"/>
  <c r="W69" i="7"/>
  <c r="X69" i="7"/>
  <c r="Y69" i="7"/>
  <c r="Z69" i="7"/>
  <c r="AA69" i="7"/>
  <c r="AB69" i="7"/>
  <c r="AB71" i="7" s="1"/>
  <c r="AC69" i="7"/>
  <c r="AD69" i="7"/>
  <c r="AE69" i="7"/>
  <c r="AF69" i="7"/>
  <c r="AG69" i="7"/>
  <c r="AH69" i="7"/>
  <c r="AI69" i="7"/>
  <c r="AJ69" i="7"/>
  <c r="AK69" i="7"/>
  <c r="AL69" i="7"/>
  <c r="AM69" i="7"/>
  <c r="AN69" i="7"/>
  <c r="AO69" i="7"/>
  <c r="AP69" i="7"/>
  <c r="AQ69" i="7"/>
  <c r="AR69" i="7"/>
  <c r="AS69" i="7"/>
  <c r="AT69" i="7"/>
  <c r="AU69" i="7"/>
  <c r="AV69" i="7"/>
  <c r="AW69" i="7"/>
  <c r="AX69" i="7"/>
  <c r="AY69" i="7"/>
  <c r="AZ69" i="7"/>
  <c r="BA69" i="7"/>
  <c r="BB69" i="7"/>
  <c r="BC69" i="7"/>
  <c r="BD69" i="7"/>
  <c r="BE69" i="7"/>
  <c r="BF69" i="7"/>
  <c r="BG69" i="7"/>
  <c r="BH69" i="7"/>
  <c r="BI69" i="7"/>
  <c r="BJ69" i="7"/>
  <c r="BK69" i="7"/>
  <c r="BL69" i="7"/>
  <c r="BM69" i="7"/>
  <c r="BN69" i="7"/>
  <c r="BO69" i="7"/>
  <c r="BP69" i="7"/>
  <c r="BQ69" i="7"/>
  <c r="BR69" i="7"/>
  <c r="BS69" i="7"/>
  <c r="BT69" i="7"/>
  <c r="BU69" i="7"/>
  <c r="BV69" i="7"/>
  <c r="BW69" i="7"/>
  <c r="BX69" i="7"/>
  <c r="BY69" i="7"/>
  <c r="BZ69" i="7"/>
  <c r="CA69" i="7"/>
  <c r="CB69" i="7"/>
  <c r="CC69" i="7"/>
  <c r="CD69" i="7"/>
  <c r="CE69" i="7"/>
  <c r="CF69" i="7"/>
  <c r="CG69" i="7"/>
  <c r="CH69" i="7"/>
  <c r="CI69" i="7"/>
  <c r="CJ69" i="7"/>
  <c r="CJ71" i="7" s="1"/>
  <c r="CK69" i="7"/>
  <c r="CL69" i="7"/>
  <c r="CM69" i="7"/>
  <c r="CN69" i="7"/>
  <c r="CO69" i="7"/>
  <c r="CP69" i="7"/>
  <c r="CQ69" i="7"/>
  <c r="CR69" i="7"/>
  <c r="CS69" i="7"/>
  <c r="CT69" i="7"/>
  <c r="CU69" i="7"/>
  <c r="CV69" i="7"/>
  <c r="CW69" i="7"/>
  <c r="CX69" i="7"/>
  <c r="CY69" i="7"/>
  <c r="CZ69" i="7"/>
  <c r="DA69" i="7"/>
  <c r="DB69" i="7"/>
  <c r="DC69" i="7"/>
  <c r="DD69" i="7"/>
  <c r="K70" i="7"/>
  <c r="L70" i="7"/>
  <c r="M70" i="7"/>
  <c r="N70" i="7"/>
  <c r="O70" i="7"/>
  <c r="P70" i="7"/>
  <c r="Q70" i="7"/>
  <c r="R70" i="7"/>
  <c r="S70" i="7"/>
  <c r="T70" i="7"/>
  <c r="U70" i="7"/>
  <c r="V70" i="7"/>
  <c r="W70" i="7"/>
  <c r="X70" i="7"/>
  <c r="Y70" i="7"/>
  <c r="Z70" i="7"/>
  <c r="AA70" i="7"/>
  <c r="AB70" i="7"/>
  <c r="AC70" i="7"/>
  <c r="AD70" i="7"/>
  <c r="AE70" i="7"/>
  <c r="AF70" i="7"/>
  <c r="AG70" i="7"/>
  <c r="AH70" i="7"/>
  <c r="AI70" i="7"/>
  <c r="AJ70" i="7"/>
  <c r="AK70" i="7"/>
  <c r="AL70" i="7"/>
  <c r="AM70" i="7"/>
  <c r="AN70" i="7"/>
  <c r="AO70" i="7"/>
  <c r="AP70" i="7"/>
  <c r="AQ70" i="7"/>
  <c r="AR70" i="7"/>
  <c r="AS70" i="7"/>
  <c r="AT70" i="7"/>
  <c r="AU70" i="7"/>
  <c r="AV70" i="7"/>
  <c r="AW70" i="7"/>
  <c r="AX70" i="7"/>
  <c r="AX71" i="7" s="1"/>
  <c r="AY70" i="7"/>
  <c r="AZ70" i="7"/>
  <c r="BA70" i="7"/>
  <c r="BB70" i="7"/>
  <c r="BC70" i="7"/>
  <c r="BD70" i="7"/>
  <c r="BE70" i="7"/>
  <c r="BF70" i="7"/>
  <c r="BG70" i="7"/>
  <c r="BH70" i="7"/>
  <c r="BI70" i="7"/>
  <c r="BJ70" i="7"/>
  <c r="BK70" i="7"/>
  <c r="BL70" i="7"/>
  <c r="BM70" i="7"/>
  <c r="BN70" i="7"/>
  <c r="BO70" i="7"/>
  <c r="BP70" i="7"/>
  <c r="BQ70" i="7"/>
  <c r="BR70" i="7"/>
  <c r="BS70" i="7"/>
  <c r="BT70" i="7"/>
  <c r="BU70" i="7"/>
  <c r="BV70" i="7"/>
  <c r="BW70" i="7"/>
  <c r="BX70" i="7"/>
  <c r="BY70" i="7"/>
  <c r="BZ70" i="7"/>
  <c r="CA70" i="7"/>
  <c r="CB70" i="7"/>
  <c r="CC70" i="7"/>
  <c r="CD70" i="7"/>
  <c r="CE70" i="7"/>
  <c r="CF70" i="7"/>
  <c r="CG70" i="7"/>
  <c r="CH70" i="7"/>
  <c r="CI70" i="7"/>
  <c r="CJ70" i="7"/>
  <c r="CK70" i="7"/>
  <c r="CL70" i="7"/>
  <c r="CM70" i="7"/>
  <c r="CN70" i="7"/>
  <c r="CO70" i="7"/>
  <c r="CP70" i="7"/>
  <c r="CQ70" i="7"/>
  <c r="CR70" i="7"/>
  <c r="CS70" i="7"/>
  <c r="CT70" i="7"/>
  <c r="CU70" i="7"/>
  <c r="CV70" i="7"/>
  <c r="CW70" i="7"/>
  <c r="CX70" i="7"/>
  <c r="CY70" i="7"/>
  <c r="CZ70" i="7"/>
  <c r="DA70" i="7"/>
  <c r="DB70" i="7"/>
  <c r="DC70" i="7"/>
  <c r="DD70" i="7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AX8" i="6"/>
  <c r="AY8" i="6"/>
  <c r="AZ8" i="6"/>
  <c r="BA8" i="6"/>
  <c r="BB8" i="6"/>
  <c r="BC8" i="6"/>
  <c r="BD8" i="6"/>
  <c r="BE8" i="6"/>
  <c r="BF8" i="6"/>
  <c r="BG8" i="6"/>
  <c r="BH8" i="6"/>
  <c r="BI8" i="6"/>
  <c r="BJ8" i="6"/>
  <c r="BK8" i="6"/>
  <c r="BL8" i="6"/>
  <c r="BM8" i="6"/>
  <c r="BN8" i="6"/>
  <c r="BO8" i="6"/>
  <c r="BP8" i="6"/>
  <c r="BQ8" i="6"/>
  <c r="BR8" i="6"/>
  <c r="BS8" i="6"/>
  <c r="BT8" i="6"/>
  <c r="BU8" i="6"/>
  <c r="BV8" i="6"/>
  <c r="BW8" i="6"/>
  <c r="BX8" i="6"/>
  <c r="BY8" i="6"/>
  <c r="BZ8" i="6"/>
  <c r="CA8" i="6"/>
  <c r="CB8" i="6"/>
  <c r="CC8" i="6"/>
  <c r="CD8" i="6"/>
  <c r="CE8" i="6"/>
  <c r="CF8" i="6"/>
  <c r="CG8" i="6"/>
  <c r="CH8" i="6"/>
  <c r="CI8" i="6"/>
  <c r="CJ8" i="6"/>
  <c r="CK8" i="6"/>
  <c r="CL8" i="6"/>
  <c r="CM8" i="6"/>
  <c r="CN8" i="6"/>
  <c r="CO8" i="6"/>
  <c r="CP8" i="6"/>
  <c r="CQ8" i="6"/>
  <c r="CR8" i="6"/>
  <c r="CS8" i="6"/>
  <c r="CT8" i="6"/>
  <c r="CU8" i="6"/>
  <c r="CV8" i="6"/>
  <c r="CW8" i="6"/>
  <c r="CX8" i="6"/>
  <c r="CY8" i="6"/>
  <c r="CZ8" i="6"/>
  <c r="DA8" i="6"/>
  <c r="DB8" i="6"/>
  <c r="DC8" i="6"/>
  <c r="DD8" i="6"/>
  <c r="DE8" i="6"/>
  <c r="DF8" i="6"/>
  <c r="DG8" i="6"/>
  <c r="DH8" i="6"/>
  <c r="DI8" i="6"/>
  <c r="DJ8" i="6"/>
  <c r="DK8" i="6"/>
  <c r="DL8" i="6"/>
  <c r="DM8" i="6"/>
  <c r="DN8" i="6"/>
  <c r="DO8" i="6"/>
  <c r="DP8" i="6"/>
  <c r="DQ8" i="6"/>
  <c r="DR8" i="6"/>
  <c r="DS8" i="6"/>
  <c r="DT8" i="6"/>
  <c r="DU8" i="6"/>
  <c r="DV8" i="6"/>
  <c r="DW8" i="6"/>
  <c r="DX8" i="6"/>
  <c r="DY8" i="6"/>
  <c r="DZ8" i="6"/>
  <c r="EA8" i="6"/>
  <c r="EB8" i="6"/>
  <c r="EC8" i="6"/>
  <c r="ED8" i="6"/>
  <c r="EE8" i="6"/>
  <c r="EF8" i="6"/>
  <c r="EG8" i="6"/>
  <c r="EH8" i="6"/>
  <c r="EI8" i="6"/>
  <c r="EJ8" i="6"/>
  <c r="EK8" i="6"/>
  <c r="EL8" i="6"/>
  <c r="EM8" i="6"/>
  <c r="EN8" i="6"/>
  <c r="EO8" i="6"/>
  <c r="EP8" i="6"/>
  <c r="EQ8" i="6"/>
  <c r="ER8" i="6"/>
  <c r="ES8" i="6"/>
  <c r="ET8" i="6"/>
  <c r="EU8" i="6"/>
  <c r="EV8" i="6"/>
  <c r="EW8" i="6"/>
  <c r="EX8" i="6"/>
  <c r="EY8" i="6"/>
  <c r="EZ8" i="6"/>
  <c r="FA8" i="6"/>
  <c r="FB8" i="6"/>
  <c r="FC8" i="6"/>
  <c r="FD8" i="6"/>
  <c r="FE8" i="6"/>
  <c r="FF8" i="6"/>
  <c r="FG8" i="6"/>
  <c r="FH8" i="6"/>
  <c r="FI8" i="6"/>
  <c r="FJ8" i="6"/>
  <c r="FK8" i="6"/>
  <c r="FL8" i="6"/>
  <c r="FM8" i="6"/>
  <c r="FN8" i="6"/>
  <c r="FO8" i="6"/>
  <c r="FP8" i="6"/>
  <c r="FQ8" i="6"/>
  <c r="FR8" i="6"/>
  <c r="FS8" i="6"/>
  <c r="FT8" i="6"/>
  <c r="FU8" i="6"/>
  <c r="FV8" i="6"/>
  <c r="FW8" i="6"/>
  <c r="FX8" i="6"/>
  <c r="FY8" i="6"/>
  <c r="FZ8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AX9" i="6"/>
  <c r="AY9" i="6"/>
  <c r="AZ9" i="6"/>
  <c r="BA9" i="6"/>
  <c r="BB9" i="6"/>
  <c r="BC9" i="6"/>
  <c r="BD9" i="6"/>
  <c r="BE9" i="6"/>
  <c r="BF9" i="6"/>
  <c r="BG9" i="6"/>
  <c r="BH9" i="6"/>
  <c r="BI9" i="6"/>
  <c r="BJ9" i="6"/>
  <c r="BK9" i="6"/>
  <c r="BL9" i="6"/>
  <c r="BM9" i="6"/>
  <c r="BN9" i="6"/>
  <c r="BO9" i="6"/>
  <c r="BP9" i="6"/>
  <c r="BQ9" i="6"/>
  <c r="BR9" i="6"/>
  <c r="BS9" i="6"/>
  <c r="BT9" i="6"/>
  <c r="BU9" i="6"/>
  <c r="BV9" i="6"/>
  <c r="BW9" i="6"/>
  <c r="BX9" i="6"/>
  <c r="BY9" i="6"/>
  <c r="BZ9" i="6"/>
  <c r="CA9" i="6"/>
  <c r="CB9" i="6"/>
  <c r="CC9" i="6"/>
  <c r="CD9" i="6"/>
  <c r="CE9" i="6"/>
  <c r="CF9" i="6"/>
  <c r="CG9" i="6"/>
  <c r="CH9" i="6"/>
  <c r="CI9" i="6"/>
  <c r="CJ9" i="6"/>
  <c r="CK9" i="6"/>
  <c r="CL9" i="6"/>
  <c r="CM9" i="6"/>
  <c r="CN9" i="6"/>
  <c r="CO9" i="6"/>
  <c r="CP9" i="6"/>
  <c r="CQ9" i="6"/>
  <c r="CR9" i="6"/>
  <c r="CS9" i="6"/>
  <c r="CT9" i="6"/>
  <c r="CU9" i="6"/>
  <c r="CV9" i="6"/>
  <c r="CW9" i="6"/>
  <c r="CX9" i="6"/>
  <c r="CY9" i="6"/>
  <c r="CZ9" i="6"/>
  <c r="DA9" i="6"/>
  <c r="DB9" i="6"/>
  <c r="DC9" i="6"/>
  <c r="DD9" i="6"/>
  <c r="DE9" i="6"/>
  <c r="DF9" i="6"/>
  <c r="DG9" i="6"/>
  <c r="DH9" i="6"/>
  <c r="DI9" i="6"/>
  <c r="DJ9" i="6"/>
  <c r="DK9" i="6"/>
  <c r="DL9" i="6"/>
  <c r="DM9" i="6"/>
  <c r="DN9" i="6"/>
  <c r="DO9" i="6"/>
  <c r="DP9" i="6"/>
  <c r="DQ9" i="6"/>
  <c r="DR9" i="6"/>
  <c r="DS9" i="6"/>
  <c r="DT9" i="6"/>
  <c r="DU9" i="6"/>
  <c r="DV9" i="6"/>
  <c r="DW9" i="6"/>
  <c r="DX9" i="6"/>
  <c r="DY9" i="6"/>
  <c r="DZ9" i="6"/>
  <c r="EA9" i="6"/>
  <c r="EB9" i="6"/>
  <c r="EC9" i="6"/>
  <c r="ED9" i="6"/>
  <c r="EE9" i="6"/>
  <c r="EF9" i="6"/>
  <c r="EG9" i="6"/>
  <c r="EH9" i="6"/>
  <c r="EI9" i="6"/>
  <c r="EJ9" i="6"/>
  <c r="EK9" i="6"/>
  <c r="EL9" i="6"/>
  <c r="EM9" i="6"/>
  <c r="EN9" i="6"/>
  <c r="EO9" i="6"/>
  <c r="EP9" i="6"/>
  <c r="EQ9" i="6"/>
  <c r="ER9" i="6"/>
  <c r="ES9" i="6"/>
  <c r="ET9" i="6"/>
  <c r="EU9" i="6"/>
  <c r="EV9" i="6"/>
  <c r="EW9" i="6"/>
  <c r="EX9" i="6"/>
  <c r="EY9" i="6"/>
  <c r="EZ9" i="6"/>
  <c r="FA9" i="6"/>
  <c r="FB9" i="6"/>
  <c r="FC9" i="6"/>
  <c r="FD9" i="6"/>
  <c r="FE9" i="6"/>
  <c r="FF9" i="6"/>
  <c r="FG9" i="6"/>
  <c r="FH9" i="6"/>
  <c r="FI9" i="6"/>
  <c r="FJ9" i="6"/>
  <c r="FK9" i="6"/>
  <c r="FL9" i="6"/>
  <c r="FM9" i="6"/>
  <c r="FN9" i="6"/>
  <c r="FO9" i="6"/>
  <c r="FP9" i="6"/>
  <c r="FQ9" i="6"/>
  <c r="FR9" i="6"/>
  <c r="FS9" i="6"/>
  <c r="FT9" i="6"/>
  <c r="FU9" i="6"/>
  <c r="FV9" i="6"/>
  <c r="FW9" i="6"/>
  <c r="FX9" i="6"/>
  <c r="FY9" i="6"/>
  <c r="FZ9" i="6"/>
  <c r="K69" i="6"/>
  <c r="L69" i="6"/>
  <c r="M69" i="6"/>
  <c r="N69" i="6"/>
  <c r="O69" i="6"/>
  <c r="P69" i="6"/>
  <c r="Q69" i="6"/>
  <c r="R69" i="6"/>
  <c r="S69" i="6"/>
  <c r="T69" i="6"/>
  <c r="U69" i="6"/>
  <c r="V69" i="6"/>
  <c r="W69" i="6"/>
  <c r="X69" i="6"/>
  <c r="Y69" i="6"/>
  <c r="Z69" i="6"/>
  <c r="AA69" i="6"/>
  <c r="AB69" i="6"/>
  <c r="AC69" i="6"/>
  <c r="AD69" i="6"/>
  <c r="AE69" i="6"/>
  <c r="AF69" i="6"/>
  <c r="AG69" i="6"/>
  <c r="AH69" i="6"/>
  <c r="AI69" i="6"/>
  <c r="AJ69" i="6"/>
  <c r="AK69" i="6"/>
  <c r="AL69" i="6"/>
  <c r="AM69" i="6"/>
  <c r="AN69" i="6"/>
  <c r="AO69" i="6"/>
  <c r="AP69" i="6"/>
  <c r="AQ69" i="6"/>
  <c r="AR69" i="6"/>
  <c r="AS69" i="6"/>
  <c r="AT69" i="6"/>
  <c r="AU69" i="6"/>
  <c r="AV69" i="6"/>
  <c r="AW69" i="6"/>
  <c r="AX69" i="6"/>
  <c r="AY69" i="6"/>
  <c r="AZ69" i="6"/>
  <c r="BA69" i="6"/>
  <c r="BB69" i="6"/>
  <c r="BC69" i="6"/>
  <c r="BD69" i="6"/>
  <c r="BE69" i="6"/>
  <c r="BF69" i="6"/>
  <c r="BG69" i="6"/>
  <c r="BH69" i="6"/>
  <c r="BI69" i="6"/>
  <c r="BJ69" i="6"/>
  <c r="BK69" i="6"/>
  <c r="BL69" i="6"/>
  <c r="BM69" i="6"/>
  <c r="BN69" i="6"/>
  <c r="BO69" i="6"/>
  <c r="BP69" i="6"/>
  <c r="BQ69" i="6"/>
  <c r="BR69" i="6"/>
  <c r="BS69" i="6"/>
  <c r="BT69" i="6"/>
  <c r="BU69" i="6"/>
  <c r="BV69" i="6"/>
  <c r="BW69" i="6"/>
  <c r="BX69" i="6"/>
  <c r="BY69" i="6"/>
  <c r="BZ69" i="6"/>
  <c r="CA69" i="6"/>
  <c r="CB69" i="6"/>
  <c r="CC69" i="6"/>
  <c r="CD69" i="6"/>
  <c r="CE69" i="6"/>
  <c r="CF69" i="6"/>
  <c r="CG69" i="6"/>
  <c r="CH69" i="6"/>
  <c r="CI69" i="6"/>
  <c r="CJ69" i="6"/>
  <c r="CK69" i="6"/>
  <c r="CL69" i="6"/>
  <c r="CM69" i="6"/>
  <c r="CN69" i="6"/>
  <c r="CO69" i="6"/>
  <c r="CP69" i="6"/>
  <c r="CQ69" i="6"/>
  <c r="CR69" i="6"/>
  <c r="CS69" i="6"/>
  <c r="CT69" i="6"/>
  <c r="CU69" i="6"/>
  <c r="CV69" i="6"/>
  <c r="CW69" i="6"/>
  <c r="CX69" i="6"/>
  <c r="CY69" i="6"/>
  <c r="CZ69" i="6"/>
  <c r="DA69" i="6"/>
  <c r="DB69" i="6"/>
  <c r="DC69" i="6"/>
  <c r="DD69" i="6"/>
  <c r="DE69" i="6"/>
  <c r="DF69" i="6"/>
  <c r="DG69" i="6"/>
  <c r="DH69" i="6"/>
  <c r="DI69" i="6"/>
  <c r="DJ69" i="6"/>
  <c r="DK69" i="6"/>
  <c r="DL69" i="6"/>
  <c r="DM69" i="6"/>
  <c r="DN69" i="6"/>
  <c r="DO69" i="6"/>
  <c r="DP69" i="6"/>
  <c r="DQ69" i="6"/>
  <c r="DR69" i="6"/>
  <c r="DS69" i="6"/>
  <c r="DT69" i="6"/>
  <c r="DU69" i="6"/>
  <c r="DV69" i="6"/>
  <c r="DW69" i="6"/>
  <c r="DX69" i="6"/>
  <c r="DY69" i="6"/>
  <c r="DZ69" i="6"/>
  <c r="EA69" i="6"/>
  <c r="EB69" i="6"/>
  <c r="EC69" i="6"/>
  <c r="ED69" i="6"/>
  <c r="EE69" i="6"/>
  <c r="EF69" i="6"/>
  <c r="EG69" i="6"/>
  <c r="EH69" i="6"/>
  <c r="EI69" i="6"/>
  <c r="EJ69" i="6"/>
  <c r="EK69" i="6"/>
  <c r="EL69" i="6"/>
  <c r="EM69" i="6"/>
  <c r="EN69" i="6"/>
  <c r="EO69" i="6"/>
  <c r="EP69" i="6"/>
  <c r="EQ69" i="6"/>
  <c r="ER69" i="6"/>
  <c r="ES69" i="6"/>
  <c r="ET69" i="6"/>
  <c r="EU69" i="6"/>
  <c r="EV69" i="6"/>
  <c r="EW69" i="6"/>
  <c r="EX69" i="6"/>
  <c r="EY69" i="6"/>
  <c r="EZ69" i="6"/>
  <c r="FA69" i="6"/>
  <c r="FB69" i="6"/>
  <c r="FC69" i="6"/>
  <c r="FD69" i="6"/>
  <c r="FE69" i="6"/>
  <c r="FF69" i="6"/>
  <c r="FG69" i="6"/>
  <c r="FH69" i="6"/>
  <c r="FI69" i="6"/>
  <c r="FJ69" i="6"/>
  <c r="FK69" i="6"/>
  <c r="FL69" i="6"/>
  <c r="FM69" i="6"/>
  <c r="FN69" i="6"/>
  <c r="FO69" i="6"/>
  <c r="FP69" i="6"/>
  <c r="FQ69" i="6"/>
  <c r="FR69" i="6"/>
  <c r="FS69" i="6"/>
  <c r="FT69" i="6"/>
  <c r="FU69" i="6"/>
  <c r="FV69" i="6"/>
  <c r="FW69" i="6"/>
  <c r="FX69" i="6"/>
  <c r="FY69" i="6"/>
  <c r="FZ69" i="6"/>
  <c r="K70" i="6"/>
  <c r="L70" i="6"/>
  <c r="M70" i="6"/>
  <c r="N70" i="6"/>
  <c r="O70" i="6"/>
  <c r="P70" i="6"/>
  <c r="Q70" i="6"/>
  <c r="R70" i="6"/>
  <c r="S70" i="6"/>
  <c r="T70" i="6"/>
  <c r="U70" i="6"/>
  <c r="V70" i="6"/>
  <c r="W70" i="6"/>
  <c r="X70" i="6"/>
  <c r="Y70" i="6"/>
  <c r="Z70" i="6"/>
  <c r="AA70" i="6"/>
  <c r="AB70" i="6"/>
  <c r="AC70" i="6"/>
  <c r="AD70" i="6"/>
  <c r="AE70" i="6"/>
  <c r="AF70" i="6"/>
  <c r="AG70" i="6"/>
  <c r="AH70" i="6"/>
  <c r="AI70" i="6"/>
  <c r="AJ70" i="6"/>
  <c r="AK70" i="6"/>
  <c r="AL70" i="6"/>
  <c r="AM70" i="6"/>
  <c r="AN70" i="6"/>
  <c r="AO70" i="6"/>
  <c r="AP70" i="6"/>
  <c r="AQ70" i="6"/>
  <c r="AR70" i="6"/>
  <c r="AS70" i="6"/>
  <c r="AT70" i="6"/>
  <c r="AU70" i="6"/>
  <c r="AV70" i="6"/>
  <c r="AW70" i="6"/>
  <c r="AX70" i="6"/>
  <c r="AY70" i="6"/>
  <c r="AZ70" i="6"/>
  <c r="BA70" i="6"/>
  <c r="BB70" i="6"/>
  <c r="BC70" i="6"/>
  <c r="BD70" i="6"/>
  <c r="BE70" i="6"/>
  <c r="BF70" i="6"/>
  <c r="BG70" i="6"/>
  <c r="BH70" i="6"/>
  <c r="BI70" i="6"/>
  <c r="BJ70" i="6"/>
  <c r="BK70" i="6"/>
  <c r="BL70" i="6"/>
  <c r="BM70" i="6"/>
  <c r="BN70" i="6"/>
  <c r="BO70" i="6"/>
  <c r="BP70" i="6"/>
  <c r="BQ70" i="6"/>
  <c r="BR70" i="6"/>
  <c r="BS70" i="6"/>
  <c r="BT70" i="6"/>
  <c r="BU70" i="6"/>
  <c r="BV70" i="6"/>
  <c r="BW70" i="6"/>
  <c r="BX70" i="6"/>
  <c r="BY70" i="6"/>
  <c r="BZ70" i="6"/>
  <c r="CA70" i="6"/>
  <c r="CB70" i="6"/>
  <c r="CC70" i="6"/>
  <c r="CD70" i="6"/>
  <c r="CE70" i="6"/>
  <c r="CF70" i="6"/>
  <c r="CG70" i="6"/>
  <c r="CH70" i="6"/>
  <c r="CI70" i="6"/>
  <c r="CJ70" i="6"/>
  <c r="CK70" i="6"/>
  <c r="CL70" i="6"/>
  <c r="CM70" i="6"/>
  <c r="CN70" i="6"/>
  <c r="CO70" i="6"/>
  <c r="CP70" i="6"/>
  <c r="CQ70" i="6"/>
  <c r="CR70" i="6"/>
  <c r="CS70" i="6"/>
  <c r="CT70" i="6"/>
  <c r="CU70" i="6"/>
  <c r="CV70" i="6"/>
  <c r="CW70" i="6"/>
  <c r="CX70" i="6"/>
  <c r="CY70" i="6"/>
  <c r="CZ70" i="6"/>
  <c r="DA70" i="6"/>
  <c r="DB70" i="6"/>
  <c r="DC70" i="6"/>
  <c r="DD70" i="6"/>
  <c r="DE70" i="6"/>
  <c r="DF70" i="6"/>
  <c r="DG70" i="6"/>
  <c r="DH70" i="6"/>
  <c r="DI70" i="6"/>
  <c r="DJ70" i="6"/>
  <c r="DK70" i="6"/>
  <c r="DL70" i="6"/>
  <c r="DM70" i="6"/>
  <c r="DN70" i="6"/>
  <c r="DO70" i="6"/>
  <c r="DP70" i="6"/>
  <c r="DQ70" i="6"/>
  <c r="DR70" i="6"/>
  <c r="DS70" i="6"/>
  <c r="DT70" i="6"/>
  <c r="DU70" i="6"/>
  <c r="DV70" i="6"/>
  <c r="DW70" i="6"/>
  <c r="DX70" i="6"/>
  <c r="DY70" i="6"/>
  <c r="DZ70" i="6"/>
  <c r="EA70" i="6"/>
  <c r="EB70" i="6"/>
  <c r="EC70" i="6"/>
  <c r="ED70" i="6"/>
  <c r="EE70" i="6"/>
  <c r="EF70" i="6"/>
  <c r="EG70" i="6"/>
  <c r="EH70" i="6"/>
  <c r="EI70" i="6"/>
  <c r="EJ70" i="6"/>
  <c r="EK70" i="6"/>
  <c r="EL70" i="6"/>
  <c r="EM70" i="6"/>
  <c r="EN70" i="6"/>
  <c r="EO70" i="6"/>
  <c r="EP70" i="6"/>
  <c r="EQ70" i="6"/>
  <c r="ER70" i="6"/>
  <c r="ES70" i="6"/>
  <c r="ET70" i="6"/>
  <c r="EU70" i="6"/>
  <c r="EV70" i="6"/>
  <c r="EW70" i="6"/>
  <c r="EX70" i="6"/>
  <c r="EY70" i="6"/>
  <c r="EZ70" i="6"/>
  <c r="FA70" i="6"/>
  <c r="FB70" i="6"/>
  <c r="FC70" i="6"/>
  <c r="FD70" i="6"/>
  <c r="FE70" i="6"/>
  <c r="FF70" i="6"/>
  <c r="FG70" i="6"/>
  <c r="FH70" i="6"/>
  <c r="FI70" i="6"/>
  <c r="FJ70" i="6"/>
  <c r="FK70" i="6"/>
  <c r="FL70" i="6"/>
  <c r="FM70" i="6"/>
  <c r="FN70" i="6"/>
  <c r="FO70" i="6"/>
  <c r="FP70" i="6"/>
  <c r="FQ70" i="6"/>
  <c r="FR70" i="6"/>
  <c r="FS70" i="6"/>
  <c r="FT70" i="6"/>
  <c r="FU70" i="6"/>
  <c r="FV70" i="6"/>
  <c r="FW70" i="6"/>
  <c r="FX70" i="6"/>
  <c r="FY70" i="6"/>
  <c r="FZ70" i="6"/>
  <c r="K71" i="6"/>
  <c r="L71" i="6"/>
  <c r="M71" i="6"/>
  <c r="N71" i="6"/>
  <c r="O71" i="6"/>
  <c r="P71" i="6"/>
  <c r="Q71" i="6"/>
  <c r="R71" i="6"/>
  <c r="S71" i="6"/>
  <c r="T71" i="6"/>
  <c r="U71" i="6"/>
  <c r="V71" i="6"/>
  <c r="W71" i="6"/>
  <c r="X71" i="6"/>
  <c r="Y71" i="6"/>
  <c r="Z71" i="6"/>
  <c r="AA71" i="6"/>
  <c r="AB71" i="6"/>
  <c r="AC71" i="6"/>
  <c r="AD71" i="6"/>
  <c r="AE71" i="6"/>
  <c r="AF71" i="6"/>
  <c r="AG71" i="6"/>
  <c r="AH71" i="6"/>
  <c r="AI71" i="6"/>
  <c r="AJ71" i="6"/>
  <c r="AK71" i="6"/>
  <c r="AL71" i="6"/>
  <c r="AM71" i="6"/>
  <c r="AN71" i="6"/>
  <c r="AO71" i="6"/>
  <c r="AP71" i="6"/>
  <c r="AQ71" i="6"/>
  <c r="AR71" i="6"/>
  <c r="AS71" i="6"/>
  <c r="AT71" i="6"/>
  <c r="AU71" i="6"/>
  <c r="AV71" i="6"/>
  <c r="AW71" i="6"/>
  <c r="AX71" i="6"/>
  <c r="AY71" i="6"/>
  <c r="AZ71" i="6"/>
  <c r="BA71" i="6"/>
  <c r="BB71" i="6"/>
  <c r="BC71" i="6"/>
  <c r="BD71" i="6"/>
  <c r="BE71" i="6"/>
  <c r="BF71" i="6"/>
  <c r="BG71" i="6"/>
  <c r="BH71" i="6"/>
  <c r="BI71" i="6"/>
  <c r="BJ71" i="6"/>
  <c r="BK71" i="6"/>
  <c r="BL71" i="6"/>
  <c r="BM71" i="6"/>
  <c r="BN71" i="6"/>
  <c r="BO71" i="6"/>
  <c r="BP71" i="6"/>
  <c r="BQ71" i="6"/>
  <c r="BR71" i="6"/>
  <c r="BS71" i="6"/>
  <c r="BT71" i="6"/>
  <c r="BU71" i="6"/>
  <c r="BV71" i="6"/>
  <c r="BW71" i="6"/>
  <c r="BX71" i="6"/>
  <c r="BY71" i="6"/>
  <c r="BZ71" i="6"/>
  <c r="CA71" i="6"/>
  <c r="CB71" i="6"/>
  <c r="CC71" i="6"/>
  <c r="CD71" i="6"/>
  <c r="CE71" i="6"/>
  <c r="CF71" i="6"/>
  <c r="CF72" i="6"/>
  <c r="CG71" i="6"/>
  <c r="CH71" i="6"/>
  <c r="CI71" i="6"/>
  <c r="CJ71" i="6"/>
  <c r="CK71" i="6"/>
  <c r="CL71" i="6"/>
  <c r="CM71" i="6"/>
  <c r="CN71" i="6"/>
  <c r="CN72" i="6"/>
  <c r="CO71" i="6"/>
  <c r="CP71" i="6"/>
  <c r="CQ71" i="6"/>
  <c r="CR71" i="6"/>
  <c r="CS71" i="6"/>
  <c r="CT71" i="6"/>
  <c r="CU71" i="6"/>
  <c r="CU72" i="6"/>
  <c r="CV71" i="6"/>
  <c r="CV72" i="6"/>
  <c r="CW71" i="6"/>
  <c r="CX71" i="6"/>
  <c r="CY71" i="6"/>
  <c r="CZ71" i="6"/>
  <c r="DA71" i="6"/>
  <c r="DB71" i="6"/>
  <c r="DC71" i="6"/>
  <c r="DD71" i="6"/>
  <c r="DE71" i="6"/>
  <c r="DF71" i="6"/>
  <c r="DG71" i="6"/>
  <c r="DH71" i="6"/>
  <c r="DH72" i="6"/>
  <c r="DI71" i="6"/>
  <c r="DJ71" i="6"/>
  <c r="DK71" i="6"/>
  <c r="DL71" i="6"/>
  <c r="DL72" i="6"/>
  <c r="DM71" i="6"/>
  <c r="DN71" i="6"/>
  <c r="DO71" i="6"/>
  <c r="DP71" i="6"/>
  <c r="DP72" i="6"/>
  <c r="DQ71" i="6"/>
  <c r="DR71" i="6"/>
  <c r="DS71" i="6"/>
  <c r="DT71" i="6"/>
  <c r="DU71" i="6"/>
  <c r="DV71" i="6"/>
  <c r="DW71" i="6"/>
  <c r="DX71" i="6"/>
  <c r="DY71" i="6"/>
  <c r="DZ71" i="6"/>
  <c r="EA71" i="6"/>
  <c r="EA72" i="6"/>
  <c r="EB71" i="6"/>
  <c r="EB72" i="6"/>
  <c r="EC71" i="6"/>
  <c r="ED71" i="6"/>
  <c r="EE71" i="6"/>
  <c r="EF71" i="6"/>
  <c r="EF72" i="6"/>
  <c r="EG71" i="6"/>
  <c r="EH71" i="6"/>
  <c r="EI71" i="6"/>
  <c r="EJ71" i="6"/>
  <c r="EJ72" i="6"/>
  <c r="EK71" i="6"/>
  <c r="EL71" i="6"/>
  <c r="EM71" i="6"/>
  <c r="EN71" i="6"/>
  <c r="EO71" i="6"/>
  <c r="EP71" i="6"/>
  <c r="EQ71" i="6"/>
  <c r="ER71" i="6"/>
  <c r="ER72" i="6"/>
  <c r="ES71" i="6"/>
  <c r="ET71" i="6"/>
  <c r="EU71" i="6"/>
  <c r="EV71" i="6"/>
  <c r="EW71" i="6"/>
  <c r="EX71" i="6"/>
  <c r="EY71" i="6"/>
  <c r="EZ71" i="6"/>
  <c r="EZ72" i="6"/>
  <c r="FA71" i="6"/>
  <c r="FB71" i="6"/>
  <c r="FC71" i="6"/>
  <c r="FD71" i="6"/>
  <c r="FD72" i="6"/>
  <c r="FE71" i="6"/>
  <c r="FF71" i="6"/>
  <c r="FG71" i="6"/>
  <c r="FG72" i="6"/>
  <c r="FH71" i="6"/>
  <c r="FH72" i="6"/>
  <c r="FI71" i="6"/>
  <c r="FJ71" i="6"/>
  <c r="FK71" i="6"/>
  <c r="FL71" i="6"/>
  <c r="FM71" i="6"/>
  <c r="FN71" i="6"/>
  <c r="FO71" i="6"/>
  <c r="FP71" i="6"/>
  <c r="FQ71" i="6"/>
  <c r="FR71" i="6"/>
  <c r="FS71" i="6"/>
  <c r="FT71" i="6"/>
  <c r="FT72" i="6"/>
  <c r="FU71" i="6"/>
  <c r="FV71" i="6"/>
  <c r="FW71" i="6"/>
  <c r="FX71" i="6"/>
  <c r="FX72" i="6"/>
  <c r="FY71" i="6"/>
  <c r="FZ71" i="6"/>
  <c r="K72" i="6"/>
  <c r="L72" i="6"/>
  <c r="M72" i="6"/>
  <c r="N72" i="6"/>
  <c r="O72" i="6"/>
  <c r="P72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AE72" i="6"/>
  <c r="AF72" i="6"/>
  <c r="AG72" i="6"/>
  <c r="AH72" i="6"/>
  <c r="AI72" i="6"/>
  <c r="AJ72" i="6"/>
  <c r="AK72" i="6"/>
  <c r="AL72" i="6"/>
  <c r="AM72" i="6"/>
  <c r="AN72" i="6"/>
  <c r="AO72" i="6"/>
  <c r="AP72" i="6"/>
  <c r="AQ72" i="6"/>
  <c r="AR72" i="6"/>
  <c r="AS72" i="6"/>
  <c r="AT72" i="6"/>
  <c r="AU72" i="6"/>
  <c r="AV72" i="6"/>
  <c r="AW72" i="6"/>
  <c r="AX72" i="6"/>
  <c r="AY72" i="6"/>
  <c r="AZ72" i="6"/>
  <c r="BA72" i="6"/>
  <c r="BB72" i="6"/>
  <c r="BC72" i="6"/>
  <c r="BD72" i="6"/>
  <c r="BE72" i="6"/>
  <c r="BF72" i="6"/>
  <c r="BG72" i="6"/>
  <c r="BH72" i="6"/>
  <c r="BI72" i="6"/>
  <c r="BJ72" i="6"/>
  <c r="BK72" i="6"/>
  <c r="BL72" i="6"/>
  <c r="BM72" i="6"/>
  <c r="BN72" i="6"/>
  <c r="BO72" i="6"/>
  <c r="BP72" i="6"/>
  <c r="BQ72" i="6"/>
  <c r="BR72" i="6"/>
  <c r="BS72" i="6"/>
  <c r="BT72" i="6"/>
  <c r="BU72" i="6"/>
  <c r="BV72" i="6"/>
  <c r="BW72" i="6"/>
  <c r="BX72" i="6"/>
  <c r="BY72" i="6"/>
  <c r="BZ72" i="6"/>
  <c r="CA72" i="6"/>
  <c r="CB72" i="6"/>
  <c r="CC72" i="6"/>
  <c r="CD72" i="6"/>
  <c r="CE72" i="6"/>
  <c r="CG72" i="6"/>
  <c r="CH72" i="6"/>
  <c r="CI72" i="6"/>
  <c r="CJ72" i="6"/>
  <c r="CK72" i="6"/>
  <c r="CL72" i="6"/>
  <c r="CM72" i="6"/>
  <c r="CO72" i="6"/>
  <c r="CP72" i="6"/>
  <c r="CQ72" i="6"/>
  <c r="CR72" i="6"/>
  <c r="CS72" i="6"/>
  <c r="CT72" i="6"/>
  <c r="CW72" i="6"/>
  <c r="CX72" i="6"/>
  <c r="CY72" i="6"/>
  <c r="CZ72" i="6"/>
  <c r="DA72" i="6"/>
  <c r="DB72" i="6"/>
  <c r="DC72" i="6"/>
  <c r="DD72" i="6"/>
  <c r="DE72" i="6"/>
  <c r="DF72" i="6"/>
  <c r="DG72" i="6"/>
  <c r="DI72" i="6"/>
  <c r="DJ72" i="6"/>
  <c r="DK72" i="6"/>
  <c r="DM72" i="6"/>
  <c r="DN72" i="6"/>
  <c r="DO72" i="6"/>
  <c r="DQ72" i="6"/>
  <c r="DR72" i="6"/>
  <c r="DS72" i="6"/>
  <c r="DT72" i="6"/>
  <c r="DU72" i="6"/>
  <c r="DV72" i="6"/>
  <c r="DW72" i="6"/>
  <c r="DX72" i="6"/>
  <c r="DY72" i="6"/>
  <c r="DZ72" i="6"/>
  <c r="EC72" i="6"/>
  <c r="ED72" i="6"/>
  <c r="EE72" i="6"/>
  <c r="EG72" i="6"/>
  <c r="EH72" i="6"/>
  <c r="EI72" i="6"/>
  <c r="EK72" i="6"/>
  <c r="EL72" i="6"/>
  <c r="EM72" i="6"/>
  <c r="EN72" i="6"/>
  <c r="EO72" i="6"/>
  <c r="EP72" i="6"/>
  <c r="EQ72" i="6"/>
  <c r="ES72" i="6"/>
  <c r="ET72" i="6"/>
  <c r="EU72" i="6"/>
  <c r="EV72" i="6"/>
  <c r="EW72" i="6"/>
  <c r="EX72" i="6"/>
  <c r="EY72" i="6"/>
  <c r="FA72" i="6"/>
  <c r="FB72" i="6"/>
  <c r="FC72" i="6"/>
  <c r="FE72" i="6"/>
  <c r="FF72" i="6"/>
  <c r="FI72" i="6"/>
  <c r="FJ72" i="6"/>
  <c r="FK72" i="6"/>
  <c r="FL72" i="6"/>
  <c r="FM72" i="6"/>
  <c r="FN72" i="6"/>
  <c r="FO72" i="6"/>
  <c r="FP72" i="6"/>
  <c r="FQ72" i="6"/>
  <c r="FR72" i="6"/>
  <c r="FS72" i="6"/>
  <c r="FU72" i="6"/>
  <c r="FV72" i="6"/>
  <c r="FW72" i="6"/>
  <c r="FY72" i="6"/>
  <c r="FZ72" i="6"/>
  <c r="K64" i="4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Y64" i="4"/>
  <c r="Z64" i="4"/>
  <c r="AA64" i="4"/>
  <c r="AB64" i="4"/>
  <c r="AC64" i="4"/>
  <c r="AD64" i="4"/>
  <c r="AE64" i="4"/>
  <c r="AF64" i="4"/>
  <c r="AG64" i="4"/>
  <c r="AH64" i="4"/>
  <c r="AI64" i="4"/>
  <c r="AJ64" i="4"/>
  <c r="AK64" i="4"/>
  <c r="AL64" i="4"/>
  <c r="AM64" i="4"/>
  <c r="AN64" i="4"/>
  <c r="AO64" i="4"/>
  <c r="AP64" i="4"/>
  <c r="AQ64" i="4"/>
  <c r="AR64" i="4"/>
  <c r="AS64" i="4"/>
  <c r="AT64" i="4"/>
  <c r="AU64" i="4"/>
  <c r="AV64" i="4"/>
  <c r="AW64" i="4"/>
  <c r="AX64" i="4"/>
  <c r="AY64" i="4"/>
  <c r="AZ64" i="4"/>
  <c r="BA64" i="4"/>
  <c r="BB64" i="4"/>
  <c r="BC64" i="4"/>
  <c r="BD64" i="4"/>
  <c r="BE64" i="4"/>
  <c r="BF64" i="4"/>
  <c r="BG64" i="4"/>
  <c r="BH64" i="4"/>
  <c r="BI64" i="4"/>
  <c r="BJ64" i="4"/>
  <c r="BK64" i="4"/>
  <c r="BL64" i="4"/>
  <c r="BL65" i="4"/>
  <c r="BL66" i="4"/>
  <c r="BL67" i="4"/>
  <c r="BM64" i="4"/>
  <c r="BN64" i="4"/>
  <c r="BO64" i="4"/>
  <c r="BP64" i="4"/>
  <c r="BP65" i="4"/>
  <c r="BP66" i="4"/>
  <c r="BP67" i="4"/>
  <c r="BQ64" i="4"/>
  <c r="BR64" i="4"/>
  <c r="BS64" i="4"/>
  <c r="BT64" i="4"/>
  <c r="BU64" i="4"/>
  <c r="BV64" i="4"/>
  <c r="BW64" i="4"/>
  <c r="BX64" i="4"/>
  <c r="BY64" i="4"/>
  <c r="BZ64" i="4"/>
  <c r="CA64" i="4"/>
  <c r="CB64" i="4"/>
  <c r="CB65" i="4"/>
  <c r="CB66" i="4"/>
  <c r="CB67" i="4"/>
  <c r="CC64" i="4"/>
  <c r="CD64" i="4"/>
  <c r="CE64" i="4"/>
  <c r="CF64" i="4"/>
  <c r="CF65" i="4"/>
  <c r="CF66" i="4"/>
  <c r="CF67" i="4"/>
  <c r="CG64" i="4"/>
  <c r="CH64" i="4"/>
  <c r="CI64" i="4"/>
  <c r="CJ64" i="4"/>
  <c r="CK64" i="4"/>
  <c r="CL64" i="4"/>
  <c r="CM64" i="4"/>
  <c r="CN64" i="4"/>
  <c r="CO64" i="4"/>
  <c r="CP64" i="4"/>
  <c r="CQ64" i="4"/>
  <c r="CR64" i="4"/>
  <c r="CR65" i="4"/>
  <c r="CR66" i="4"/>
  <c r="CR67" i="4"/>
  <c r="CS64" i="4"/>
  <c r="CT64" i="4"/>
  <c r="CU64" i="4"/>
  <c r="CV64" i="4"/>
  <c r="CV65" i="4"/>
  <c r="CV66" i="4"/>
  <c r="CV67" i="4"/>
  <c r="CW64" i="4"/>
  <c r="CX64" i="4"/>
  <c r="CY64" i="4"/>
  <c r="CZ64" i="4"/>
  <c r="DA64" i="4"/>
  <c r="DB64" i="4"/>
  <c r="DC64" i="4"/>
  <c r="DD64" i="4"/>
  <c r="DD65" i="4"/>
  <c r="DD66" i="4"/>
  <c r="DD67" i="4"/>
  <c r="DE64" i="4"/>
  <c r="DF64" i="4"/>
  <c r="DG64" i="4"/>
  <c r="DH64" i="4"/>
  <c r="DH65" i="4"/>
  <c r="DH66" i="4"/>
  <c r="DH67" i="4"/>
  <c r="DI64" i="4"/>
  <c r="DJ64" i="4"/>
  <c r="DK64" i="4"/>
  <c r="DL64" i="4"/>
  <c r="DL65" i="4"/>
  <c r="DL66" i="4"/>
  <c r="DL67" i="4"/>
  <c r="DM64" i="4"/>
  <c r="DN64" i="4"/>
  <c r="DO64" i="4"/>
  <c r="DP64" i="4"/>
  <c r="DQ64" i="4"/>
  <c r="DR64" i="4"/>
  <c r="DS64" i="4"/>
  <c r="DT64" i="4"/>
  <c r="DT65" i="4"/>
  <c r="DT66" i="4"/>
  <c r="DT67" i="4"/>
  <c r="DU64" i="4"/>
  <c r="DV64" i="4"/>
  <c r="DW64" i="4"/>
  <c r="DX64" i="4"/>
  <c r="DX65" i="4"/>
  <c r="DX66" i="4"/>
  <c r="DX67" i="4"/>
  <c r="DY64" i="4"/>
  <c r="DZ64" i="4"/>
  <c r="EA64" i="4"/>
  <c r="EB64" i="4"/>
  <c r="EB65" i="4"/>
  <c r="EB66" i="4"/>
  <c r="EB67" i="4"/>
  <c r="EC64" i="4"/>
  <c r="ED64" i="4"/>
  <c r="EE64" i="4"/>
  <c r="EF64" i="4"/>
  <c r="EG64" i="4"/>
  <c r="EH64" i="4"/>
  <c r="EI64" i="4"/>
  <c r="EJ64" i="4"/>
  <c r="EJ65" i="4"/>
  <c r="EJ66" i="4"/>
  <c r="EJ67" i="4"/>
  <c r="EK64" i="4"/>
  <c r="EL64" i="4"/>
  <c r="EM64" i="4"/>
  <c r="EN64" i="4"/>
  <c r="EN65" i="4"/>
  <c r="EN66" i="4"/>
  <c r="EN67" i="4"/>
  <c r="EO64" i="4"/>
  <c r="EP64" i="4"/>
  <c r="EQ64" i="4"/>
  <c r="ER64" i="4"/>
  <c r="ER65" i="4"/>
  <c r="ER66" i="4"/>
  <c r="ER67" i="4"/>
  <c r="ES64" i="4"/>
  <c r="ET64" i="4"/>
  <c r="EU64" i="4"/>
  <c r="EV64" i="4"/>
  <c r="EW64" i="4"/>
  <c r="EX64" i="4"/>
  <c r="EY64" i="4"/>
  <c r="EZ64" i="4"/>
  <c r="EZ65" i="4"/>
  <c r="EZ66" i="4"/>
  <c r="EZ67" i="4"/>
  <c r="FA64" i="4"/>
  <c r="FB64" i="4"/>
  <c r="FC64" i="4"/>
  <c r="FD64" i="4"/>
  <c r="FD65" i="4"/>
  <c r="FD66" i="4"/>
  <c r="FD67" i="4"/>
  <c r="FE64" i="4"/>
  <c r="FF64" i="4"/>
  <c r="FG64" i="4"/>
  <c r="FH64" i="4"/>
  <c r="FH65" i="4"/>
  <c r="FH66" i="4"/>
  <c r="FH67" i="4"/>
  <c r="FI64" i="4"/>
  <c r="FJ64" i="4"/>
  <c r="FK64" i="4"/>
  <c r="FL64" i="4"/>
  <c r="FM64" i="4"/>
  <c r="FN64" i="4"/>
  <c r="FO64" i="4"/>
  <c r="FP64" i="4"/>
  <c r="FP65" i="4"/>
  <c r="FP66" i="4"/>
  <c r="FP67" i="4"/>
  <c r="FQ64" i="4"/>
  <c r="FR64" i="4"/>
  <c r="FS64" i="4"/>
  <c r="FT64" i="4"/>
  <c r="FT65" i="4"/>
  <c r="FT66" i="4"/>
  <c r="FT67" i="4"/>
  <c r="FU64" i="4"/>
  <c r="FV64" i="4"/>
  <c r="FW64" i="4"/>
  <c r="FX64" i="4"/>
  <c r="FX65" i="4"/>
  <c r="FX66" i="4"/>
  <c r="FX67" i="4"/>
  <c r="FY64" i="4"/>
  <c r="FZ64" i="4"/>
  <c r="GA64" i="4"/>
  <c r="GB64" i="4"/>
  <c r="GC64" i="4"/>
  <c r="GD64" i="4"/>
  <c r="GE64" i="4"/>
  <c r="GF64" i="4"/>
  <c r="GF65" i="4"/>
  <c r="GF66" i="4"/>
  <c r="GF67" i="4"/>
  <c r="GG64" i="4"/>
  <c r="GH64" i="4"/>
  <c r="GI64" i="4"/>
  <c r="GJ64" i="4"/>
  <c r="GJ65" i="4"/>
  <c r="GJ66" i="4"/>
  <c r="GJ67" i="4"/>
  <c r="GK64" i="4"/>
  <c r="GL64" i="4"/>
  <c r="GM64" i="4"/>
  <c r="GN64" i="4"/>
  <c r="GN65" i="4"/>
  <c r="GN66" i="4"/>
  <c r="GN67" i="4"/>
  <c r="GO64" i="4"/>
  <c r="GP64" i="4"/>
  <c r="GQ64" i="4"/>
  <c r="GR64" i="4"/>
  <c r="GS64" i="4"/>
  <c r="GT64" i="4"/>
  <c r="GU64" i="4"/>
  <c r="GV64" i="4"/>
  <c r="GV65" i="4"/>
  <c r="GV66" i="4"/>
  <c r="GV67" i="4"/>
  <c r="GW64" i="4"/>
  <c r="GX64" i="4"/>
  <c r="GY64" i="4"/>
  <c r="K65" i="4"/>
  <c r="K66" i="4"/>
  <c r="K67" i="4"/>
  <c r="L65" i="4"/>
  <c r="M65" i="4"/>
  <c r="N65" i="4"/>
  <c r="O65" i="4"/>
  <c r="O66" i="4"/>
  <c r="O67" i="4"/>
  <c r="P65" i="4"/>
  <c r="Q65" i="4"/>
  <c r="R65" i="4"/>
  <c r="S65" i="4"/>
  <c r="T65" i="4"/>
  <c r="U65" i="4"/>
  <c r="V65" i="4"/>
  <c r="W65" i="4"/>
  <c r="W66" i="4"/>
  <c r="W67" i="4"/>
  <c r="X65" i="4"/>
  <c r="Y65" i="4"/>
  <c r="Z65" i="4"/>
  <c r="AA65" i="4"/>
  <c r="AA66" i="4"/>
  <c r="AA67" i="4"/>
  <c r="AB65" i="4"/>
  <c r="AC65" i="4"/>
  <c r="AD65" i="4"/>
  <c r="AE65" i="4"/>
  <c r="AE66" i="4"/>
  <c r="AE67" i="4"/>
  <c r="AF65" i="4"/>
  <c r="AG65" i="4"/>
  <c r="AH65" i="4"/>
  <c r="AI65" i="4"/>
  <c r="AJ65" i="4"/>
  <c r="AK65" i="4"/>
  <c r="AL65" i="4"/>
  <c r="AM65" i="4"/>
  <c r="AM66" i="4"/>
  <c r="AM67" i="4"/>
  <c r="AN65" i="4"/>
  <c r="AO65" i="4"/>
  <c r="AP65" i="4"/>
  <c r="AQ65" i="4"/>
  <c r="AQ66" i="4"/>
  <c r="AQ67" i="4"/>
  <c r="AR65" i="4"/>
  <c r="AS65" i="4"/>
  <c r="AT65" i="4"/>
  <c r="AU65" i="4"/>
  <c r="AU66" i="4"/>
  <c r="AU67" i="4"/>
  <c r="AV65" i="4"/>
  <c r="AW65" i="4"/>
  <c r="AX65" i="4"/>
  <c r="AY65" i="4"/>
  <c r="AZ65" i="4"/>
  <c r="BA65" i="4"/>
  <c r="BB65" i="4"/>
  <c r="BC65" i="4"/>
  <c r="BC66" i="4"/>
  <c r="BC67" i="4"/>
  <c r="BD65" i="4"/>
  <c r="BE65" i="4"/>
  <c r="BF65" i="4"/>
  <c r="BG65" i="4"/>
  <c r="BG66" i="4"/>
  <c r="BG67" i="4"/>
  <c r="BH65" i="4"/>
  <c r="BI65" i="4"/>
  <c r="BJ65" i="4"/>
  <c r="BK65" i="4"/>
  <c r="BK66" i="4"/>
  <c r="BK67" i="4"/>
  <c r="BM65" i="4"/>
  <c r="BN65" i="4"/>
  <c r="BO65" i="4"/>
  <c r="BQ65" i="4"/>
  <c r="BR65" i="4"/>
  <c r="BS65" i="4"/>
  <c r="BS66" i="4"/>
  <c r="BS67" i="4"/>
  <c r="BT65" i="4"/>
  <c r="BU65" i="4"/>
  <c r="BV65" i="4"/>
  <c r="BW65" i="4"/>
  <c r="BW66" i="4"/>
  <c r="BW67" i="4"/>
  <c r="BX65" i="4"/>
  <c r="BY65" i="4"/>
  <c r="BZ65" i="4"/>
  <c r="CA65" i="4"/>
  <c r="CA66" i="4"/>
  <c r="CA67" i="4"/>
  <c r="CC65" i="4"/>
  <c r="CD65" i="4"/>
  <c r="CE65" i="4"/>
  <c r="CG65" i="4"/>
  <c r="CH65" i="4"/>
  <c r="CI65" i="4"/>
  <c r="CI66" i="4"/>
  <c r="CI67" i="4"/>
  <c r="CJ65" i="4"/>
  <c r="CK65" i="4"/>
  <c r="CL65" i="4"/>
  <c r="CM65" i="4"/>
  <c r="CM66" i="4"/>
  <c r="CM67" i="4"/>
  <c r="CN65" i="4"/>
  <c r="CO65" i="4"/>
  <c r="CP65" i="4"/>
  <c r="CQ65" i="4"/>
  <c r="CQ66" i="4"/>
  <c r="CQ67" i="4"/>
  <c r="CS65" i="4"/>
  <c r="CT65" i="4"/>
  <c r="CU65" i="4"/>
  <c r="CW65" i="4"/>
  <c r="CX65" i="4"/>
  <c r="CY65" i="4"/>
  <c r="CY66" i="4"/>
  <c r="CY67" i="4"/>
  <c r="CZ65" i="4"/>
  <c r="DA65" i="4"/>
  <c r="DB65" i="4"/>
  <c r="DC65" i="4"/>
  <c r="DC66" i="4"/>
  <c r="DC67" i="4"/>
  <c r="DE65" i="4"/>
  <c r="DF65" i="4"/>
  <c r="DG65" i="4"/>
  <c r="DG66" i="4"/>
  <c r="DG67" i="4"/>
  <c r="DI65" i="4"/>
  <c r="DJ65" i="4"/>
  <c r="DK65" i="4"/>
  <c r="DM65" i="4"/>
  <c r="DN65" i="4"/>
  <c r="DO65" i="4"/>
  <c r="DO66" i="4"/>
  <c r="DO67" i="4"/>
  <c r="DP65" i="4"/>
  <c r="DQ65" i="4"/>
  <c r="DR65" i="4"/>
  <c r="DS65" i="4"/>
  <c r="DS66" i="4"/>
  <c r="DS67" i="4"/>
  <c r="DU65" i="4"/>
  <c r="DV65" i="4"/>
  <c r="DW65" i="4"/>
  <c r="DW66" i="4"/>
  <c r="DW67" i="4"/>
  <c r="DY65" i="4"/>
  <c r="DZ65" i="4"/>
  <c r="EA65" i="4"/>
  <c r="EC65" i="4"/>
  <c r="ED65" i="4"/>
  <c r="EE65" i="4"/>
  <c r="EE66" i="4"/>
  <c r="EE67" i="4"/>
  <c r="EF65" i="4"/>
  <c r="EG65" i="4"/>
  <c r="EH65" i="4"/>
  <c r="EI65" i="4"/>
  <c r="EI66" i="4"/>
  <c r="EI67" i="4"/>
  <c r="EK65" i="4"/>
  <c r="EL65" i="4"/>
  <c r="EM65" i="4"/>
  <c r="EM66" i="4"/>
  <c r="EM67" i="4"/>
  <c r="EO65" i="4"/>
  <c r="EP65" i="4"/>
  <c r="EQ65" i="4"/>
  <c r="ES65" i="4"/>
  <c r="ET65" i="4"/>
  <c r="EU65" i="4"/>
  <c r="EU66" i="4"/>
  <c r="EU67" i="4"/>
  <c r="EV65" i="4"/>
  <c r="EW65" i="4"/>
  <c r="EX65" i="4"/>
  <c r="EY65" i="4"/>
  <c r="EY66" i="4"/>
  <c r="EY67" i="4"/>
  <c r="FA65" i="4"/>
  <c r="FB65" i="4"/>
  <c r="FC65" i="4"/>
  <c r="FC66" i="4"/>
  <c r="FC67" i="4"/>
  <c r="FE65" i="4"/>
  <c r="FF65" i="4"/>
  <c r="FG65" i="4"/>
  <c r="FI65" i="4"/>
  <c r="FJ65" i="4"/>
  <c r="FK65" i="4"/>
  <c r="FK66" i="4"/>
  <c r="FK67" i="4"/>
  <c r="FL65" i="4"/>
  <c r="FM65" i="4"/>
  <c r="FN65" i="4"/>
  <c r="FO65" i="4"/>
  <c r="FO66" i="4"/>
  <c r="FO67" i="4"/>
  <c r="FQ65" i="4"/>
  <c r="FR65" i="4"/>
  <c r="FS65" i="4"/>
  <c r="FS66" i="4"/>
  <c r="FS67" i="4"/>
  <c r="FU65" i="4"/>
  <c r="FV65" i="4"/>
  <c r="FW65" i="4"/>
  <c r="FY65" i="4"/>
  <c r="FZ65" i="4"/>
  <c r="GA65" i="4"/>
  <c r="GA66" i="4"/>
  <c r="GA67" i="4"/>
  <c r="GB65" i="4"/>
  <c r="GC65" i="4"/>
  <c r="GD65" i="4"/>
  <c r="GE65" i="4"/>
  <c r="GE66" i="4"/>
  <c r="GE67" i="4"/>
  <c r="GG65" i="4"/>
  <c r="GH65" i="4"/>
  <c r="GI65" i="4"/>
  <c r="GI66" i="4"/>
  <c r="GI67" i="4"/>
  <c r="GK65" i="4"/>
  <c r="GL65" i="4"/>
  <c r="GM65" i="4"/>
  <c r="GO65" i="4"/>
  <c r="GP65" i="4"/>
  <c r="GQ65" i="4"/>
  <c r="GQ66" i="4"/>
  <c r="GQ67" i="4"/>
  <c r="GR65" i="4"/>
  <c r="GS65" i="4"/>
  <c r="GT65" i="4"/>
  <c r="GU65" i="4"/>
  <c r="GU66" i="4"/>
  <c r="GU67" i="4"/>
  <c r="GW65" i="4"/>
  <c r="GX65" i="4"/>
  <c r="GY65" i="4"/>
  <c r="GY66" i="4"/>
  <c r="GY67" i="4"/>
  <c r="L66" i="4"/>
  <c r="M66" i="4"/>
  <c r="N66" i="4"/>
  <c r="P66" i="4"/>
  <c r="Q66" i="4"/>
  <c r="R66" i="4"/>
  <c r="R67" i="4"/>
  <c r="S66" i="4"/>
  <c r="T66" i="4"/>
  <c r="U66" i="4"/>
  <c r="V66" i="4"/>
  <c r="V67" i="4"/>
  <c r="X66" i="4"/>
  <c r="Y66" i="4"/>
  <c r="Z66" i="4"/>
  <c r="Z67" i="4"/>
  <c r="AB66" i="4"/>
  <c r="AC66" i="4"/>
  <c r="AD66" i="4"/>
  <c r="AF66" i="4"/>
  <c r="AG66" i="4"/>
  <c r="AH66" i="4"/>
  <c r="AH67" i="4"/>
  <c r="AI66" i="4"/>
  <c r="AJ66" i="4"/>
  <c r="AK66" i="4"/>
  <c r="AL66" i="4"/>
  <c r="AL67" i="4"/>
  <c r="AN66" i="4"/>
  <c r="AO66" i="4"/>
  <c r="AP66" i="4"/>
  <c r="AP67" i="4"/>
  <c r="AR66" i="4"/>
  <c r="AS66" i="4"/>
  <c r="AT66" i="4"/>
  <c r="AV66" i="4"/>
  <c r="AW66" i="4"/>
  <c r="AX66" i="4"/>
  <c r="AX67" i="4"/>
  <c r="AY66" i="4"/>
  <c r="AZ66" i="4"/>
  <c r="BA66" i="4"/>
  <c r="BB66" i="4"/>
  <c r="BB67" i="4"/>
  <c r="BD66" i="4"/>
  <c r="BE66" i="4"/>
  <c r="BF66" i="4"/>
  <c r="BF67" i="4"/>
  <c r="BH66" i="4"/>
  <c r="BI66" i="4"/>
  <c r="BJ66" i="4"/>
  <c r="BM66" i="4"/>
  <c r="BN66" i="4"/>
  <c r="BN67" i="4"/>
  <c r="BO66" i="4"/>
  <c r="BQ66" i="4"/>
  <c r="BR66" i="4"/>
  <c r="BR67" i="4"/>
  <c r="BT66" i="4"/>
  <c r="BU66" i="4"/>
  <c r="BV66" i="4"/>
  <c r="BV67" i="4"/>
  <c r="BX66" i="4"/>
  <c r="BY66" i="4"/>
  <c r="BZ66" i="4"/>
  <c r="CC66" i="4"/>
  <c r="CD66" i="4"/>
  <c r="CD67" i="4"/>
  <c r="CE66" i="4"/>
  <c r="CG66" i="4"/>
  <c r="CH66" i="4"/>
  <c r="CH67" i="4"/>
  <c r="CJ66" i="4"/>
  <c r="CK66" i="4"/>
  <c r="CL66" i="4"/>
  <c r="CL67" i="4"/>
  <c r="CN66" i="4"/>
  <c r="CO66" i="4"/>
  <c r="CP66" i="4"/>
  <c r="CS66" i="4"/>
  <c r="CT66" i="4"/>
  <c r="CT67" i="4"/>
  <c r="CU66" i="4"/>
  <c r="CW66" i="4"/>
  <c r="CX66" i="4"/>
  <c r="CX67" i="4"/>
  <c r="CZ66" i="4"/>
  <c r="DA66" i="4"/>
  <c r="DB66" i="4"/>
  <c r="DB67" i="4"/>
  <c r="DE66" i="4"/>
  <c r="DF66" i="4"/>
  <c r="DI66" i="4"/>
  <c r="DJ66" i="4"/>
  <c r="DJ67" i="4"/>
  <c r="DK66" i="4"/>
  <c r="DM66" i="4"/>
  <c r="DN66" i="4"/>
  <c r="DN67" i="4"/>
  <c r="DP66" i="4"/>
  <c r="DQ66" i="4"/>
  <c r="DR66" i="4"/>
  <c r="DR67" i="4"/>
  <c r="DU66" i="4"/>
  <c r="DV66" i="4"/>
  <c r="DY66" i="4"/>
  <c r="DZ66" i="4"/>
  <c r="DZ67" i="4"/>
  <c r="EA66" i="4"/>
  <c r="EC66" i="4"/>
  <c r="ED66" i="4"/>
  <c r="ED67" i="4"/>
  <c r="EF66" i="4"/>
  <c r="EG66" i="4"/>
  <c r="EH66" i="4"/>
  <c r="EH67" i="4"/>
  <c r="EK66" i="4"/>
  <c r="EL66" i="4"/>
  <c r="EO66" i="4"/>
  <c r="EP66" i="4"/>
  <c r="EP67" i="4"/>
  <c r="EQ66" i="4"/>
  <c r="ES66" i="4"/>
  <c r="ET66" i="4"/>
  <c r="ET67" i="4"/>
  <c r="EV66" i="4"/>
  <c r="EW66" i="4"/>
  <c r="EX66" i="4"/>
  <c r="EX67" i="4"/>
  <c r="FA66" i="4"/>
  <c r="FB66" i="4"/>
  <c r="FE66" i="4"/>
  <c r="FF66" i="4"/>
  <c r="FF67" i="4"/>
  <c r="FG66" i="4"/>
  <c r="FI66" i="4"/>
  <c r="FJ66" i="4"/>
  <c r="FJ67" i="4"/>
  <c r="FL66" i="4"/>
  <c r="FM66" i="4"/>
  <c r="FN66" i="4"/>
  <c r="FN67" i="4"/>
  <c r="FQ66" i="4"/>
  <c r="FR66" i="4"/>
  <c r="FU66" i="4"/>
  <c r="FV66" i="4"/>
  <c r="FV67" i="4"/>
  <c r="FW66" i="4"/>
  <c r="FY66" i="4"/>
  <c r="FZ66" i="4"/>
  <c r="FZ67" i="4"/>
  <c r="GB66" i="4"/>
  <c r="GC66" i="4"/>
  <c r="GD66" i="4"/>
  <c r="GD67" i="4"/>
  <c r="GG66" i="4"/>
  <c r="GH66" i="4"/>
  <c r="GK66" i="4"/>
  <c r="GL66" i="4"/>
  <c r="GL67" i="4"/>
  <c r="GM66" i="4"/>
  <c r="GO66" i="4"/>
  <c r="GP66" i="4"/>
  <c r="GP67" i="4"/>
  <c r="GR66" i="4"/>
  <c r="GS66" i="4"/>
  <c r="GT66" i="4"/>
  <c r="GT67" i="4"/>
  <c r="GW66" i="4"/>
  <c r="GX66" i="4"/>
  <c r="L67" i="4"/>
  <c r="M67" i="4"/>
  <c r="N67" i="4"/>
  <c r="P67" i="4"/>
  <c r="Q67" i="4"/>
  <c r="S67" i="4"/>
  <c r="T67" i="4"/>
  <c r="U67" i="4"/>
  <c r="X67" i="4"/>
  <c r="Y67" i="4"/>
  <c r="AB67" i="4"/>
  <c r="AC67" i="4"/>
  <c r="AD67" i="4"/>
  <c r="AF67" i="4"/>
  <c r="AG67" i="4"/>
  <c r="AI67" i="4"/>
  <c r="AJ67" i="4"/>
  <c r="AK67" i="4"/>
  <c r="AN67" i="4"/>
  <c r="AO67" i="4"/>
  <c r="AR67" i="4"/>
  <c r="AS67" i="4"/>
  <c r="AT67" i="4"/>
  <c r="AV67" i="4"/>
  <c r="AW67" i="4"/>
  <c r="AY67" i="4"/>
  <c r="AZ67" i="4"/>
  <c r="BA67" i="4"/>
  <c r="BD67" i="4"/>
  <c r="BE67" i="4"/>
  <c r="BH67" i="4"/>
  <c r="BI67" i="4"/>
  <c r="BJ67" i="4"/>
  <c r="BM67" i="4"/>
  <c r="BO67" i="4"/>
  <c r="BQ67" i="4"/>
  <c r="BT67" i="4"/>
  <c r="BU67" i="4"/>
  <c r="BX67" i="4"/>
  <c r="BY67" i="4"/>
  <c r="BZ67" i="4"/>
  <c r="CC67" i="4"/>
  <c r="CE67" i="4"/>
  <c r="CG67" i="4"/>
  <c r="CJ67" i="4"/>
  <c r="CK67" i="4"/>
  <c r="CN67" i="4"/>
  <c r="CO67" i="4"/>
  <c r="CP67" i="4"/>
  <c r="CS67" i="4"/>
  <c r="CU67" i="4"/>
  <c r="CW67" i="4"/>
  <c r="CZ67" i="4"/>
  <c r="DA67" i="4"/>
  <c r="DE67" i="4"/>
  <c r="DF67" i="4"/>
  <c r="DI67" i="4"/>
  <c r="DK67" i="4"/>
  <c r="DM67" i="4"/>
  <c r="DP67" i="4"/>
  <c r="DQ67" i="4"/>
  <c r="DU67" i="4"/>
  <c r="DV67" i="4"/>
  <c r="DY67" i="4"/>
  <c r="EA67" i="4"/>
  <c r="EC67" i="4"/>
  <c r="EF67" i="4"/>
  <c r="EG67" i="4"/>
  <c r="EK67" i="4"/>
  <c r="EL67" i="4"/>
  <c r="EO67" i="4"/>
  <c r="EQ67" i="4"/>
  <c r="ES67" i="4"/>
  <c r="EV67" i="4"/>
  <c r="EW67" i="4"/>
  <c r="FA67" i="4"/>
  <c r="FB67" i="4"/>
  <c r="FE67" i="4"/>
  <c r="FG67" i="4"/>
  <c r="FI67" i="4"/>
  <c r="FL67" i="4"/>
  <c r="FM67" i="4"/>
  <c r="FQ67" i="4"/>
  <c r="FR67" i="4"/>
  <c r="FU67" i="4"/>
  <c r="FW67" i="4"/>
  <c r="FY67" i="4"/>
  <c r="GB67" i="4"/>
  <c r="GC67" i="4"/>
  <c r="GG67" i="4"/>
  <c r="GH67" i="4"/>
  <c r="GK67" i="4"/>
  <c r="GM67" i="4"/>
  <c r="GO67" i="4"/>
  <c r="GR67" i="4"/>
  <c r="GS67" i="4"/>
  <c r="GW67" i="4"/>
  <c r="GX67" i="4"/>
  <c r="G8" i="4"/>
  <c r="G7" i="4"/>
  <c r="G9" i="4"/>
  <c r="G10" i="4"/>
  <c r="G11" i="4"/>
  <c r="G12" i="4"/>
  <c r="G13" i="4"/>
  <c r="G14" i="4"/>
  <c r="G15" i="4"/>
  <c r="G16" i="4"/>
  <c r="G17" i="4"/>
  <c r="G18" i="4"/>
  <c r="G37" i="4"/>
  <c r="G38" i="4"/>
  <c r="G40" i="4"/>
  <c r="G41" i="4"/>
  <c r="G44" i="4"/>
  <c r="G45" i="4"/>
  <c r="G48" i="4"/>
  <c r="G49" i="4"/>
  <c r="G52" i="4"/>
  <c r="G53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9" i="4"/>
  <c r="G42" i="4"/>
  <c r="G43" i="4"/>
  <c r="G46" i="4"/>
  <c r="G47" i="4"/>
  <c r="G50" i="4"/>
  <c r="G51" i="4"/>
  <c r="G54" i="4"/>
  <c r="G55" i="4"/>
  <c r="G56" i="4"/>
  <c r="G57" i="4"/>
  <c r="G58" i="4"/>
  <c r="G59" i="4"/>
  <c r="G60" i="4"/>
  <c r="G61" i="4"/>
  <c r="G62" i="4"/>
  <c r="G63" i="4"/>
  <c r="J70" i="7"/>
  <c r="J67" i="7"/>
  <c r="J68" i="7"/>
  <c r="J69" i="7"/>
  <c r="I70" i="7"/>
  <c r="H70" i="7"/>
  <c r="I69" i="7"/>
  <c r="I67" i="7"/>
  <c r="I68" i="7"/>
  <c r="H69" i="7"/>
  <c r="H68" i="7"/>
  <c r="H67" i="7"/>
  <c r="I9" i="6"/>
  <c r="J9" i="6"/>
  <c r="I8" i="6"/>
  <c r="J8" i="6"/>
  <c r="J69" i="6"/>
  <c r="J70" i="6"/>
  <c r="J71" i="6"/>
  <c r="J72" i="6"/>
  <c r="X69" i="8"/>
  <c r="EN69" i="8"/>
  <c r="FD69" i="8"/>
  <c r="DV69" i="8"/>
  <c r="DZ69" i="8"/>
  <c r="DB71" i="7"/>
  <c r="BR71" i="7"/>
  <c r="K65" i="5"/>
  <c r="G70" i="7"/>
  <c r="I72" i="6"/>
  <c r="H72" i="6"/>
  <c r="I71" i="6"/>
  <c r="H71" i="6"/>
  <c r="I70" i="6"/>
  <c r="H70" i="6"/>
  <c r="H69" i="6"/>
  <c r="I69" i="6"/>
  <c r="I64" i="4"/>
  <c r="I65" i="4"/>
  <c r="I66" i="4"/>
  <c r="I67" i="4"/>
  <c r="J66" i="4"/>
  <c r="J64" i="4"/>
  <c r="J65" i="4"/>
  <c r="J67" i="4"/>
  <c r="B4" i="2"/>
  <c r="C4" i="2" s="1"/>
  <c r="D4" i="2" s="1"/>
  <c r="E4" i="2" s="1"/>
  <c r="G36" i="2"/>
  <c r="G39" i="3" s="1"/>
  <c r="H68" i="4"/>
  <c r="BO69" i="5"/>
  <c r="AF71" i="7" l="1"/>
  <c r="AD68" i="4"/>
  <c r="FA73" i="6"/>
  <c r="AH69" i="8"/>
  <c r="CD69" i="8"/>
  <c r="FV69" i="8"/>
  <c r="FE73" i="6"/>
  <c r="CF68" i="4"/>
  <c r="FN69" i="8"/>
  <c r="CM69" i="8"/>
  <c r="FX69" i="8"/>
  <c r="CT71" i="7"/>
  <c r="AL71" i="7"/>
  <c r="BX71" i="7"/>
  <c r="DR69" i="8"/>
  <c r="W69" i="8"/>
  <c r="GJ69" i="8"/>
  <c r="CH71" i="7"/>
  <c r="Z71" i="7"/>
  <c r="J69" i="5"/>
  <c r="GH69" i="5"/>
  <c r="GK69" i="8"/>
  <c r="EY69" i="8"/>
  <c r="G72" i="6"/>
  <c r="BV71" i="7"/>
  <c r="N71" i="7"/>
  <c r="CL71" i="7"/>
  <c r="CX69" i="5"/>
  <c r="EO69" i="8"/>
  <c r="BJ71" i="7"/>
  <c r="AN71" i="7"/>
  <c r="GQ69" i="5"/>
  <c r="GI69" i="5"/>
  <c r="BD69" i="8"/>
  <c r="DP69" i="8"/>
  <c r="EB69" i="8"/>
  <c r="BX68" i="4"/>
  <c r="M68" i="4"/>
  <c r="AI69" i="8"/>
  <c r="CQ69" i="8"/>
  <c r="FK69" i="8"/>
  <c r="AZ69" i="8"/>
  <c r="BL69" i="8"/>
  <c r="CI71" i="7"/>
  <c r="O71" i="7"/>
  <c r="CK71" i="7"/>
  <c r="AO71" i="7"/>
  <c r="I69" i="5"/>
  <c r="GO69" i="8"/>
  <c r="AJ71" i="7"/>
  <c r="FR69" i="8"/>
  <c r="FZ68" i="4"/>
  <c r="CO71" i="7"/>
  <c r="CS71" i="7"/>
  <c r="CU71" i="7"/>
  <c r="BW71" i="7"/>
  <c r="BS69" i="5"/>
  <c r="DO69" i="5"/>
  <c r="EA69" i="5"/>
  <c r="FH69" i="8"/>
  <c r="ER68" i="4"/>
  <c r="EV69" i="5"/>
  <c r="AA69" i="8"/>
  <c r="AM69" i="8"/>
  <c r="AY69" i="8"/>
  <c r="BW69" i="8"/>
  <c r="CI69" i="8"/>
  <c r="CU69" i="8"/>
  <c r="DS69" i="8"/>
  <c r="EE69" i="8"/>
  <c r="EQ69" i="8"/>
  <c r="FO69" i="8"/>
  <c r="GA69" i="8"/>
  <c r="GM69" i="8"/>
  <c r="CN68" i="4"/>
  <c r="CV68" i="4"/>
  <c r="FT73" i="6"/>
  <c r="T73" i="6"/>
  <c r="AG71" i="7"/>
  <c r="CE71" i="7"/>
  <c r="BU71" i="7"/>
  <c r="BI71" i="7"/>
  <c r="AW71" i="7"/>
  <c r="Y71" i="7"/>
  <c r="H69" i="5"/>
  <c r="AS69" i="5"/>
  <c r="P69" i="8"/>
  <c r="AB69" i="8"/>
  <c r="AN69" i="8"/>
  <c r="BX69" i="8"/>
  <c r="CJ69" i="8"/>
  <c r="CV69" i="8"/>
  <c r="DH69" i="8"/>
  <c r="DT69" i="8"/>
  <c r="EF69" i="8"/>
  <c r="ER69" i="8"/>
  <c r="FP69" i="8"/>
  <c r="GB69" i="8"/>
  <c r="GN69" i="8"/>
  <c r="CW68" i="4"/>
  <c r="AP68" i="4"/>
  <c r="AC68" i="4"/>
  <c r="DX69" i="5"/>
  <c r="FT69" i="5"/>
  <c r="DD68" i="4"/>
  <c r="FI73" i="6"/>
  <c r="CW71" i="7"/>
  <c r="CE69" i="5"/>
  <c r="CQ69" i="5"/>
  <c r="DL69" i="5"/>
  <c r="FH69" i="5"/>
  <c r="FY68" i="4"/>
  <c r="CL68" i="4"/>
  <c r="AJ69" i="5"/>
  <c r="BH69" i="5"/>
  <c r="BT69" i="5"/>
  <c r="CF69" i="5"/>
  <c r="GV69" i="5"/>
  <c r="I71" i="7"/>
  <c r="EJ69" i="5"/>
  <c r="DW68" i="4"/>
  <c r="GV68" i="4"/>
  <c r="FX68" i="4"/>
  <c r="DX68" i="4"/>
  <c r="FR73" i="6"/>
  <c r="BK71" i="7"/>
  <c r="AY71" i="7"/>
  <c r="AM71" i="7"/>
  <c r="AA71" i="7"/>
  <c r="FF68" i="4"/>
  <c r="EZ68" i="4"/>
  <c r="EQ68" i="4"/>
  <c r="L68" i="4"/>
  <c r="FZ69" i="5"/>
  <c r="EP68" i="4"/>
  <c r="FY73" i="6"/>
  <c r="EO73" i="6"/>
  <c r="BI73" i="6"/>
  <c r="FQ73" i="6"/>
  <c r="ES73" i="6"/>
  <c r="EG73" i="6"/>
  <c r="CK73" i="6"/>
  <c r="BA73" i="6"/>
  <c r="AC73" i="6"/>
  <c r="CT69" i="5"/>
  <c r="FN69" i="5"/>
  <c r="BM68" i="4"/>
  <c r="DZ68" i="4"/>
  <c r="DK68" i="4"/>
  <c r="FL73" i="6"/>
  <c r="EN73" i="6"/>
  <c r="DD73" i="6"/>
  <c r="CF73" i="6"/>
  <c r="BC73" i="6"/>
  <c r="EA73" i="6"/>
  <c r="S73" i="6"/>
  <c r="BG73" i="6"/>
  <c r="FC73" i="6"/>
  <c r="AA73" i="6"/>
  <c r="FR69" i="5"/>
  <c r="H73" i="6"/>
  <c r="GS68" i="4"/>
  <c r="FK68" i="4"/>
  <c r="BV68" i="4"/>
  <c r="ED73" i="6"/>
  <c r="CH73" i="6"/>
  <c r="AH68" i="4"/>
  <c r="DM73" i="6"/>
  <c r="T69" i="8"/>
  <c r="AF69" i="8"/>
  <c r="AR69" i="8"/>
  <c r="BP69" i="8"/>
  <c r="CB69" i="8"/>
  <c r="CN69" i="8"/>
  <c r="CZ69" i="8"/>
  <c r="DL69" i="8"/>
  <c r="DX69" i="8"/>
  <c r="EJ69" i="8"/>
  <c r="EV69" i="8"/>
  <c r="FT69" i="8"/>
  <c r="GF69" i="8"/>
  <c r="GR69" i="8"/>
  <c r="M69" i="8"/>
  <c r="Y69" i="8"/>
  <c r="AK69" i="8"/>
  <c r="AW69" i="8"/>
  <c r="BI69" i="8"/>
  <c r="BU69" i="8"/>
  <c r="CG69" i="8"/>
  <c r="CS69" i="8"/>
  <c r="DE69" i="8"/>
  <c r="DQ69" i="8"/>
  <c r="EC69" i="8"/>
  <c r="FA69" i="8"/>
  <c r="FM69" i="8"/>
  <c r="FY69" i="8"/>
  <c r="GW69" i="8"/>
  <c r="BY69" i="8"/>
  <c r="H69" i="8"/>
  <c r="M71" i="7"/>
  <c r="I69" i="8"/>
  <c r="U69" i="8"/>
  <c r="AG69" i="8"/>
  <c r="AS69" i="8"/>
  <c r="BE69" i="8"/>
  <c r="BQ69" i="8"/>
  <c r="CC69" i="8"/>
  <c r="CO69" i="8"/>
  <c r="DA69" i="8"/>
  <c r="DM69" i="8"/>
  <c r="DY69" i="8"/>
  <c r="EW69" i="8"/>
  <c r="FI69" i="8"/>
  <c r="FU69" i="8"/>
  <c r="GG69" i="8"/>
  <c r="GS69" i="8"/>
  <c r="N69" i="8"/>
  <c r="Z69" i="8"/>
  <c r="AL69" i="8"/>
  <c r="AX69" i="8"/>
  <c r="BJ69" i="8"/>
  <c r="BV69" i="8"/>
  <c r="CH69" i="8"/>
  <c r="CT69" i="8"/>
  <c r="DF69" i="8"/>
  <c r="ED69" i="8"/>
  <c r="EP69" i="8"/>
  <c r="FB69" i="8"/>
  <c r="FZ69" i="8"/>
  <c r="GL69" i="8"/>
  <c r="GX69" i="8"/>
  <c r="AD69" i="8"/>
  <c r="BZ69" i="8"/>
  <c r="CX71" i="7"/>
  <c r="BB71" i="7"/>
  <c r="AD71" i="7"/>
  <c r="CB71" i="7"/>
  <c r="AT71" i="7"/>
  <c r="DD71" i="7"/>
  <c r="CR71" i="7"/>
  <c r="CF71" i="7"/>
  <c r="BT71" i="7"/>
  <c r="BH71" i="7"/>
  <c r="AV71" i="7"/>
  <c r="X71" i="7"/>
  <c r="L71" i="7"/>
  <c r="FJ69" i="5"/>
  <c r="J69" i="8"/>
  <c r="V69" i="8"/>
  <c r="AT69" i="8"/>
  <c r="BF69" i="8"/>
  <c r="BR69" i="8"/>
  <c r="CP69" i="8"/>
  <c r="DB69" i="8"/>
  <c r="DN69" i="8"/>
  <c r="EL69" i="8"/>
  <c r="EX69" i="8"/>
  <c r="FJ69" i="8"/>
  <c r="GH69" i="8"/>
  <c r="GT69" i="8"/>
  <c r="S69" i="8"/>
  <c r="AQ69" i="8"/>
  <c r="DK69" i="8"/>
  <c r="EI69" i="8"/>
  <c r="GE69" i="8"/>
  <c r="FI68" i="4"/>
  <c r="CY71" i="7"/>
  <c r="CM71" i="7"/>
  <c r="O69" i="5"/>
  <c r="AA69" i="5"/>
  <c r="AM69" i="5"/>
  <c r="CI69" i="5"/>
  <c r="EQ69" i="5"/>
  <c r="FC69" i="5"/>
  <c r="GA69" i="5"/>
  <c r="BC69" i="5"/>
  <c r="CM69" i="5"/>
  <c r="K69" i="5"/>
  <c r="W69" i="5"/>
  <c r="AI69" i="5"/>
  <c r="BG69" i="5"/>
  <c r="EY69" i="5"/>
  <c r="FK69" i="5"/>
  <c r="GU69" i="5"/>
  <c r="K69" i="8"/>
  <c r="AU69" i="8"/>
  <c r="BG69" i="8"/>
  <c r="BS69" i="8"/>
  <c r="CE69" i="8"/>
  <c r="DC69" i="8"/>
  <c r="DO69" i="8"/>
  <c r="EA69" i="8"/>
  <c r="EM69" i="8"/>
  <c r="FW69" i="8"/>
  <c r="GI69" i="8"/>
  <c r="GU69" i="8"/>
  <c r="CV71" i="7"/>
  <c r="BL71" i="7"/>
  <c r="AZ71" i="7"/>
  <c r="P71" i="7"/>
  <c r="CJ69" i="5"/>
  <c r="GN69" i="5"/>
  <c r="GF69" i="5"/>
  <c r="GR69" i="5"/>
  <c r="X69" i="5"/>
  <c r="FX69" i="5"/>
  <c r="GJ69" i="5"/>
  <c r="L69" i="8"/>
  <c r="BH69" i="8"/>
  <c r="DD69" i="8"/>
  <c r="EZ69" i="8"/>
  <c r="GV69" i="8"/>
  <c r="AE68" i="4"/>
  <c r="GU68" i="4"/>
  <c r="CG68" i="4"/>
  <c r="BP68" i="4"/>
  <c r="BJ68" i="4"/>
  <c r="CK69" i="5"/>
  <c r="F38" i="2"/>
  <c r="G68" i="5"/>
  <c r="A1" i="3"/>
  <c r="I68" i="4"/>
  <c r="Q69" i="8"/>
  <c r="AC69" i="8"/>
  <c r="AO69" i="8"/>
  <c r="BA69" i="8"/>
  <c r="BM69" i="8"/>
  <c r="CK69" i="8"/>
  <c r="CW69" i="8"/>
  <c r="DI69" i="8"/>
  <c r="DU69" i="8"/>
  <c r="EG69" i="8"/>
  <c r="ES69" i="8"/>
  <c r="FE69" i="8"/>
  <c r="FQ69" i="8"/>
  <c r="GC69" i="8"/>
  <c r="O69" i="8"/>
  <c r="G66" i="5"/>
  <c r="U71" i="7"/>
  <c r="R69" i="8"/>
  <c r="AP69" i="8"/>
  <c r="BB69" i="8"/>
  <c r="BN69" i="8"/>
  <c r="CL69" i="8"/>
  <c r="CX69" i="8"/>
  <c r="DJ69" i="8"/>
  <c r="EH69" i="8"/>
  <c r="ET69" i="8"/>
  <c r="FF69" i="8"/>
  <c r="GD69" i="8"/>
  <c r="GP69" i="8"/>
  <c r="CC71" i="7"/>
  <c r="FP73" i="6"/>
  <c r="BZ71" i="7"/>
  <c r="R71" i="7"/>
  <c r="BP71" i="7"/>
  <c r="T71" i="7"/>
  <c r="GI68" i="4"/>
  <c r="BM71" i="7"/>
  <c r="BA71" i="7"/>
  <c r="Q71" i="7"/>
  <c r="CA71" i="7"/>
  <c r="BO71" i="7"/>
  <c r="BC71" i="7"/>
  <c r="AQ71" i="7"/>
  <c r="AE71" i="7"/>
  <c r="S71" i="7"/>
  <c r="BQ71" i="7"/>
  <c r="BE71" i="7"/>
  <c r="AC69" i="5"/>
  <c r="AO69" i="5"/>
  <c r="AS71" i="7"/>
  <c r="W71" i="7"/>
  <c r="CC68" i="4"/>
  <c r="AP71" i="7"/>
  <c r="CN71" i="7"/>
  <c r="BF71" i="7"/>
  <c r="AN69" i="5"/>
  <c r="DS73" i="6"/>
  <c r="DQ73" i="6"/>
  <c r="FV73" i="6"/>
  <c r="DF73" i="6"/>
  <c r="GB68" i="4"/>
  <c r="BS71" i="7"/>
  <c r="K71" i="7"/>
  <c r="CD71" i="7"/>
  <c r="AZ69" i="5"/>
  <c r="CA68" i="4"/>
  <c r="FT68" i="4"/>
  <c r="FM68" i="4"/>
  <c r="EK73" i="6"/>
  <c r="CC73" i="6"/>
  <c r="BE73" i="6"/>
  <c r="DE73" i="6"/>
  <c r="CS73" i="6"/>
  <c r="AE69" i="5"/>
  <c r="CA69" i="5"/>
  <c r="CY69" i="5"/>
  <c r="DK69" i="5"/>
  <c r="CR68" i="4"/>
  <c r="S68" i="4"/>
  <c r="AI71" i="7"/>
  <c r="EK68" i="4"/>
  <c r="AJ68" i="4"/>
  <c r="BN71" i="7"/>
  <c r="CZ71" i="7"/>
  <c r="BD71" i="7"/>
  <c r="AR71" i="7"/>
  <c r="CP71" i="7"/>
  <c r="AH71" i="7"/>
  <c r="V71" i="7"/>
  <c r="EU73" i="6"/>
  <c r="BE68" i="4"/>
  <c r="T69" i="5"/>
  <c r="BD69" i="5"/>
  <c r="CB69" i="5"/>
  <c r="CN69" i="5"/>
  <c r="CZ69" i="5"/>
  <c r="DW69" i="5"/>
  <c r="EI69" i="5"/>
  <c r="EU69" i="5"/>
  <c r="FG69" i="5"/>
  <c r="FS69" i="5"/>
  <c r="GE69" i="5"/>
  <c r="GS69" i="5"/>
  <c r="Z68" i="4"/>
  <c r="AR69" i="5"/>
  <c r="DC69" i="5"/>
  <c r="GY69" i="5"/>
  <c r="AE69" i="8"/>
  <c r="BC69" i="8"/>
  <c r="BO69" i="8"/>
  <c r="CA69" i="8"/>
  <c r="CY69" i="8"/>
  <c r="DW69" i="8"/>
  <c r="EU69" i="8"/>
  <c r="FS69" i="8"/>
  <c r="GQ69" i="8"/>
  <c r="BX69" i="5"/>
  <c r="CR69" i="5"/>
  <c r="A1" i="7"/>
  <c r="DU68" i="4"/>
  <c r="EF68" i="4"/>
  <c r="CO68" i="4"/>
  <c r="BO68" i="4"/>
  <c r="AG68" i="4"/>
  <c r="FA68" i="4"/>
  <c r="X68" i="4"/>
  <c r="GF68" i="4"/>
  <c r="EZ73" i="6"/>
  <c r="DP73" i="6"/>
  <c r="BY69" i="5"/>
  <c r="DD69" i="5"/>
  <c r="CT68" i="4"/>
  <c r="AQ69" i="5"/>
  <c r="GG68" i="4"/>
  <c r="CM68" i="4"/>
  <c r="EQ73" i="6"/>
  <c r="L69" i="5"/>
  <c r="DP69" i="5"/>
  <c r="EB69" i="5"/>
  <c r="EN69" i="5"/>
  <c r="EZ69" i="5"/>
  <c r="FL69" i="5"/>
  <c r="BE69" i="5"/>
  <c r="CC69" i="5"/>
  <c r="CO69" i="5"/>
  <c r="DA69" i="5"/>
  <c r="EK69" i="5"/>
  <c r="GG69" i="5"/>
  <c r="Y69" i="5"/>
  <c r="AW69" i="5"/>
  <c r="BU69" i="5"/>
  <c r="GK69" i="5"/>
  <c r="GW69" i="5"/>
  <c r="BM69" i="5"/>
  <c r="DI69" i="5"/>
  <c r="GO69" i="5"/>
  <c r="DG69" i="8"/>
  <c r="GY69" i="8"/>
  <c r="AF69" i="5"/>
  <c r="DM69" i="5"/>
  <c r="CD68" i="4"/>
  <c r="GO68" i="4"/>
  <c r="GX68" i="4"/>
  <c r="AW73" i="6"/>
  <c r="DA73" i="6"/>
  <c r="R73" i="6"/>
  <c r="DN73" i="6"/>
  <c r="CP73" i="6"/>
  <c r="BR73" i="6"/>
  <c r="M69" i="5"/>
  <c r="BP69" i="5"/>
  <c r="EC69" i="5"/>
  <c r="EO69" i="5"/>
  <c r="FA69" i="5"/>
  <c r="BF69" i="5"/>
  <c r="DN69" i="5"/>
  <c r="EX69" i="5"/>
  <c r="FV69" i="5"/>
  <c r="FC69" i="8"/>
  <c r="BW69" i="5"/>
  <c r="FU69" i="5"/>
  <c r="I73" i="6"/>
  <c r="GH68" i="4"/>
  <c r="DJ68" i="4"/>
  <c r="GL68" i="4"/>
  <c r="FM73" i="6"/>
  <c r="CG73" i="6"/>
  <c r="BT73" i="6"/>
  <c r="BH73" i="6"/>
  <c r="X73" i="6"/>
  <c r="EE73" i="6"/>
  <c r="BU73" i="6"/>
  <c r="AK73" i="6"/>
  <c r="BM73" i="6"/>
  <c r="AO73" i="6"/>
  <c r="Q73" i="6"/>
  <c r="BQ73" i="6"/>
  <c r="BY71" i="7"/>
  <c r="AC71" i="7"/>
  <c r="FB69" i="5"/>
  <c r="EM69" i="5"/>
  <c r="FW69" i="5"/>
  <c r="FO69" i="5"/>
  <c r="S69" i="5"/>
  <c r="BK69" i="8"/>
  <c r="DF68" i="4"/>
  <c r="FR68" i="4"/>
  <c r="DN68" i="4"/>
  <c r="CY73" i="6"/>
  <c r="DT73" i="6"/>
  <c r="AZ73" i="6"/>
  <c r="AB73" i="6"/>
  <c r="EV73" i="6"/>
  <c r="EJ73" i="6"/>
  <c r="CZ73" i="6"/>
  <c r="AF73" i="6"/>
  <c r="AV69" i="5"/>
  <c r="DH69" i="5"/>
  <c r="EE69" i="5"/>
  <c r="CJ68" i="4"/>
  <c r="DM68" i="4"/>
  <c r="EW68" i="4"/>
  <c r="DH68" i="4"/>
  <c r="BL68" i="4"/>
  <c r="AZ68" i="4"/>
  <c r="AB68" i="4"/>
  <c r="DU73" i="6"/>
  <c r="CR73" i="6"/>
  <c r="EC73" i="6"/>
  <c r="DI73" i="6"/>
  <c r="G69" i="6"/>
  <c r="DA71" i="7"/>
  <c r="DC71" i="7"/>
  <c r="CQ71" i="7"/>
  <c r="P69" i="5"/>
  <c r="DT69" i="5"/>
  <c r="EF69" i="5"/>
  <c r="ER69" i="5"/>
  <c r="FD69" i="5"/>
  <c r="FP69" i="5"/>
  <c r="GT69" i="5"/>
  <c r="EO68" i="4"/>
  <c r="GR68" i="4"/>
  <c r="DV68" i="4"/>
  <c r="CY68" i="4"/>
  <c r="AY68" i="4"/>
  <c r="AG73" i="6"/>
  <c r="AB69" i="5"/>
  <c r="DU69" i="5"/>
  <c r="ES69" i="5"/>
  <c r="FE69" i="5"/>
  <c r="GB69" i="5"/>
  <c r="D34" i="22"/>
  <c r="E34" i="22" s="1"/>
  <c r="D144" i="22"/>
  <c r="E144" i="22" s="1"/>
  <c r="D143" i="22"/>
  <c r="E143" i="22" s="1"/>
  <c r="D33" i="22"/>
  <c r="E33" i="22" s="1"/>
  <c r="I33" i="3"/>
  <c r="FV68" i="4"/>
  <c r="ET68" i="4"/>
  <c r="AR68" i="4"/>
  <c r="AA68" i="4"/>
  <c r="GQ68" i="4"/>
  <c r="CB68" i="4"/>
  <c r="FW68" i="4"/>
  <c r="G37" i="2"/>
  <c r="G40" i="3" s="1"/>
  <c r="EA68" i="4"/>
  <c r="EB68" i="4"/>
  <c r="J73" i="6"/>
  <c r="DA68" i="4"/>
  <c r="GW68" i="4"/>
  <c r="EI68" i="4"/>
  <c r="DL68" i="4"/>
  <c r="BD73" i="6"/>
  <c r="EW73" i="6"/>
  <c r="AS73" i="6"/>
  <c r="G65" i="5"/>
  <c r="G67" i="8"/>
  <c r="Y68" i="4"/>
  <c r="DT68" i="4"/>
  <c r="AU69" i="5"/>
  <c r="FJ73" i="6"/>
  <c r="A1" i="4"/>
  <c r="A1" i="8"/>
  <c r="BG71" i="7"/>
  <c r="AU71" i="7"/>
  <c r="CG71" i="7"/>
  <c r="AK71" i="7"/>
  <c r="G68" i="8"/>
  <c r="BQ68" i="4"/>
  <c r="EJ68" i="4"/>
  <c r="GP68" i="4"/>
  <c r="AN68" i="4"/>
  <c r="G65" i="8"/>
  <c r="G66" i="8"/>
  <c r="FD68" i="4"/>
  <c r="CQ68" i="4"/>
  <c r="EL68" i="4"/>
  <c r="GM68" i="4"/>
  <c r="ES68" i="4"/>
  <c r="EN68" i="4"/>
  <c r="DC68" i="4"/>
  <c r="G67" i="5"/>
  <c r="T68" i="4"/>
  <c r="K68" i="4"/>
  <c r="AW68" i="4"/>
  <c r="N68" i="4"/>
  <c r="GT68" i="4"/>
  <c r="CH68" i="4"/>
  <c r="BD68" i="4"/>
  <c r="BC68" i="4"/>
  <c r="CV73" i="6"/>
  <c r="EB73" i="6"/>
  <c r="DH73" i="6"/>
  <c r="CJ73" i="6"/>
  <c r="BL73" i="6"/>
  <c r="AN73" i="6"/>
  <c r="BI69" i="5"/>
  <c r="G67" i="7"/>
  <c r="BH68" i="4"/>
  <c r="EV68" i="4"/>
  <c r="V68" i="4"/>
  <c r="FH68" i="4"/>
  <c r="CA73" i="6"/>
  <c r="O73" i="6"/>
  <c r="FU68" i="4"/>
  <c r="BA68" i="4"/>
  <c r="J68" i="4"/>
  <c r="G71" i="6"/>
  <c r="G69" i="7"/>
  <c r="H71" i="7"/>
  <c r="CK68" i="4"/>
  <c r="BF68" i="4"/>
  <c r="AT68" i="4"/>
  <c r="DQ68" i="4"/>
  <c r="CE68" i="4"/>
  <c r="GJ68" i="4"/>
  <c r="FP68" i="4"/>
  <c r="BA69" i="5"/>
  <c r="CS69" i="5"/>
  <c r="GC69" i="5"/>
  <c r="AH69" i="5"/>
  <c r="CD69" i="5"/>
  <c r="AS68" i="4"/>
  <c r="AL68" i="4"/>
  <c r="GC68" i="4"/>
  <c r="CS68" i="4"/>
  <c r="AV73" i="6"/>
  <c r="FD73" i="6"/>
  <c r="DW73" i="6"/>
  <c r="Q69" i="5"/>
  <c r="BL69" i="5"/>
  <c r="EG69" i="5"/>
  <c r="FI69" i="5"/>
  <c r="FJ68" i="4"/>
  <c r="EE68" i="4"/>
  <c r="CB73" i="6"/>
  <c r="AJ73" i="6"/>
  <c r="P73" i="6"/>
  <c r="CN73" i="6"/>
  <c r="FF73" i="6"/>
  <c r="DV73" i="6"/>
  <c r="AP73" i="6"/>
  <c r="AD73" i="6"/>
  <c r="AK69" i="5"/>
  <c r="AT69" i="5"/>
  <c r="DE69" i="5"/>
  <c r="DY69" i="5"/>
  <c r="AK68" i="4"/>
  <c r="BZ68" i="4"/>
  <c r="DI68" i="4"/>
  <c r="FQ68" i="4"/>
  <c r="BY68" i="4"/>
  <c r="AX68" i="4"/>
  <c r="GN68" i="4"/>
  <c r="FL68" i="4"/>
  <c r="CO73" i="6"/>
  <c r="BP73" i="6"/>
  <c r="Y73" i="6"/>
  <c r="FU73" i="6"/>
  <c r="CV69" i="5"/>
  <c r="Z69" i="5"/>
  <c r="BJ69" i="5"/>
  <c r="BV69" i="5"/>
  <c r="CH69" i="5"/>
  <c r="ED69" i="5"/>
  <c r="GX69" i="5"/>
  <c r="CW69" i="5"/>
  <c r="DG69" i="5"/>
  <c r="AR73" i="6"/>
  <c r="U69" i="5"/>
  <c r="DQ69" i="5"/>
  <c r="FM69" i="5"/>
  <c r="ED68" i="4"/>
  <c r="CP68" i="4"/>
  <c r="BR68" i="4"/>
  <c r="FO68" i="4"/>
  <c r="FE68" i="4"/>
  <c r="AU68" i="4"/>
  <c r="BY73" i="6"/>
  <c r="M73" i="6"/>
  <c r="DX73" i="6"/>
  <c r="EX73" i="6"/>
  <c r="CD73" i="6"/>
  <c r="CZ68" i="4"/>
  <c r="BX73" i="6"/>
  <c r="U73" i="6"/>
  <c r="L73" i="6"/>
  <c r="FH73" i="6"/>
  <c r="EF73" i="6"/>
  <c r="BQ69" i="5"/>
  <c r="CG69" i="5"/>
  <c r="EL69" i="5"/>
  <c r="FY69" i="5"/>
  <c r="R69" i="5"/>
  <c r="BZ69" i="5"/>
  <c r="CL69" i="5"/>
  <c r="EH69" i="5"/>
  <c r="ET69" i="5"/>
  <c r="FF69" i="5"/>
  <c r="GP69" i="5"/>
  <c r="EW69" i="5"/>
  <c r="EG68" i="4"/>
  <c r="FB68" i="4"/>
  <c r="FC68" i="4"/>
  <c r="DP68" i="4"/>
  <c r="CX68" i="4"/>
  <c r="BU68" i="4"/>
  <c r="CW73" i="6"/>
  <c r="DL73" i="6"/>
  <c r="AY73" i="6"/>
  <c r="EM73" i="6"/>
  <c r="AG69" i="5"/>
  <c r="FQ69" i="5"/>
  <c r="G65" i="4"/>
  <c r="G66" i="4"/>
  <c r="EX68" i="4"/>
  <c r="GK68" i="4"/>
  <c r="DB68" i="4"/>
  <c r="DY73" i="6"/>
  <c r="FW73" i="6"/>
  <c r="FS73" i="6"/>
  <c r="FO73" i="6"/>
  <c r="FK73" i="6"/>
  <c r="EI73" i="6"/>
  <c r="DC73" i="6"/>
  <c r="BW73" i="6"/>
  <c r="BO73" i="6"/>
  <c r="AU73" i="6"/>
  <c r="AQ73" i="6"/>
  <c r="AI73" i="6"/>
  <c r="W73" i="6"/>
  <c r="K73" i="6"/>
  <c r="G67" i="4"/>
  <c r="BN68" i="4"/>
  <c r="AO68" i="4"/>
  <c r="FZ73" i="6"/>
  <c r="FN73" i="6"/>
  <c r="FB73" i="6"/>
  <c r="ET73" i="6"/>
  <c r="EP73" i="6"/>
  <c r="EL73" i="6"/>
  <c r="EH73" i="6"/>
  <c r="DZ73" i="6"/>
  <c r="DR73" i="6"/>
  <c r="DJ73" i="6"/>
  <c r="DB73" i="6"/>
  <c r="CX73" i="6"/>
  <c r="CT73" i="6"/>
  <c r="CL73" i="6"/>
  <c r="BZ73" i="6"/>
  <c r="BV73" i="6"/>
  <c r="BN73" i="6"/>
  <c r="BJ73" i="6"/>
  <c r="BF73" i="6"/>
  <c r="BB73" i="6"/>
  <c r="AX73" i="6"/>
  <c r="AT73" i="6"/>
  <c r="AL73" i="6"/>
  <c r="AH73" i="6"/>
  <c r="Z73" i="6"/>
  <c r="V73" i="6"/>
  <c r="N73" i="6"/>
  <c r="G70" i="6"/>
  <c r="V69" i="5"/>
  <c r="A1" i="6"/>
  <c r="J71" i="7"/>
  <c r="G64" i="4"/>
  <c r="GD68" i="4"/>
  <c r="DR68" i="4"/>
  <c r="R68" i="4"/>
  <c r="FN68" i="4"/>
  <c r="DY68" i="4"/>
  <c r="BT68" i="4"/>
  <c r="AV68" i="4"/>
  <c r="AF68" i="4"/>
  <c r="P68" i="4"/>
  <c r="G68" i="7"/>
  <c r="A1" i="5"/>
  <c r="EH68" i="4"/>
  <c r="EC68" i="4"/>
  <c r="DE68" i="4"/>
  <c r="BI68" i="4"/>
  <c r="BB68" i="4"/>
  <c r="U68" i="4"/>
  <c r="Q68" i="4"/>
  <c r="GY68" i="4"/>
  <c r="GE68" i="4"/>
  <c r="GA68" i="4"/>
  <c r="FS68" i="4"/>
  <c r="FG68" i="4"/>
  <c r="EY68" i="4"/>
  <c r="EU68" i="4"/>
  <c r="EM68" i="4"/>
  <c r="DS68" i="4"/>
  <c r="DO68" i="4"/>
  <c r="DG68" i="4"/>
  <c r="CU68" i="4"/>
  <c r="CI68" i="4"/>
  <c r="BW68" i="4"/>
  <c r="BS68" i="4"/>
  <c r="BK68" i="4"/>
  <c r="BG68" i="4"/>
  <c r="AQ68" i="4"/>
  <c r="AM68" i="4"/>
  <c r="AI68" i="4"/>
  <c r="W68" i="4"/>
  <c r="O68" i="4"/>
  <c r="AP69" i="5"/>
  <c r="AX69" i="5"/>
  <c r="BB69" i="5"/>
  <c r="DR69" i="5"/>
  <c r="FG73" i="6"/>
  <c r="EY73" i="6"/>
  <c r="DO73" i="6"/>
  <c r="DK73" i="6"/>
  <c r="DG73" i="6"/>
  <c r="CU73" i="6"/>
  <c r="CQ73" i="6"/>
  <c r="CM73" i="6"/>
  <c r="CI73" i="6"/>
  <c r="CE73" i="6"/>
  <c r="BS73" i="6"/>
  <c r="BK73" i="6"/>
  <c r="AM73" i="6"/>
  <c r="AE73" i="6"/>
  <c r="BN69" i="5"/>
  <c r="DV69" i="5"/>
  <c r="DZ69" i="5"/>
  <c r="FX73" i="6"/>
  <c r="ER73" i="6"/>
  <c r="AL69" i="5"/>
  <c r="GD69" i="5"/>
  <c r="AD69" i="5"/>
  <c r="DB69" i="5"/>
  <c r="DJ69" i="5"/>
  <c r="BR69" i="5"/>
  <c r="DF69" i="5"/>
  <c r="EP69" i="5"/>
  <c r="N69" i="5"/>
  <c r="CP69" i="5"/>
  <c r="I8" i="2"/>
  <c r="I10" i="2"/>
  <c r="I7" i="2"/>
  <c r="I21" i="2"/>
  <c r="I19" i="2"/>
  <c r="D10" i="22"/>
  <c r="E10" i="22" s="1"/>
  <c r="I12" i="2"/>
  <c r="I22" i="2"/>
  <c r="I9" i="2"/>
  <c r="D26" i="22"/>
  <c r="E26" i="22" s="1"/>
  <c r="I15" i="2"/>
  <c r="I32" i="3" l="1"/>
  <c r="I20" i="2"/>
  <c r="G69" i="5"/>
  <c r="G69" i="8"/>
  <c r="G38" i="2"/>
  <c r="G41" i="3" s="1"/>
  <c r="G71" i="7"/>
  <c r="G73" i="6"/>
  <c r="G68" i="4"/>
  <c r="H35" i="2"/>
  <c r="I5" i="2"/>
  <c r="I34" i="3" l="1"/>
  <c r="I36" i="3" s="1"/>
  <c r="E39" i="22"/>
  <c r="I35" i="2"/>
  <c r="I38" i="3" s="1"/>
  <c r="H34" i="2" l="1"/>
  <c r="D7" i="22"/>
  <c r="E7" i="22" s="1"/>
  <c r="I11" i="2"/>
  <c r="I34" i="2" s="1"/>
  <c r="I37" i="3" s="1"/>
  <c r="D13" i="22" l="1"/>
  <c r="D14" i="22"/>
  <c r="Z14" i="22" s="1"/>
  <c r="Z38" i="22" s="1"/>
  <c r="AC38" i="22" s="1"/>
  <c r="D15" i="22"/>
  <c r="Z15" i="22" s="1"/>
  <c r="AA38" i="22" s="1"/>
  <c r="AD38" i="22" s="1"/>
  <c r="I24" i="2"/>
  <c r="I23" i="2"/>
  <c r="E13" i="22" l="1"/>
  <c r="Z13" i="22"/>
  <c r="AC15" i="22"/>
  <c r="AC14" i="22"/>
  <c r="E14" i="22"/>
  <c r="E15" i="22"/>
  <c r="Y38" i="22" l="1"/>
  <c r="AB38" i="22" s="1"/>
  <c r="AC13" i="22"/>
  <c r="D25" i="22"/>
  <c r="E25" i="22" s="1"/>
  <c r="H36" i="2"/>
  <c r="D18" i="22" l="1"/>
  <c r="D19" i="22"/>
  <c r="Z17" i="22" s="1"/>
  <c r="D20" i="22"/>
  <c r="Z18" i="22" l="1"/>
  <c r="E20" i="22"/>
  <c r="AC17" i="22"/>
  <c r="Z39" i="22"/>
  <c r="AC39" i="22" s="1"/>
  <c r="AC40" i="22" s="1"/>
  <c r="Z16" i="22"/>
  <c r="E18" i="22"/>
  <c r="E19" i="22"/>
  <c r="AG24" i="22" l="1"/>
  <c r="Y39" i="22"/>
  <c r="AB39" i="22" s="1"/>
  <c r="AB40" i="22" s="1"/>
  <c r="AC16" i="22"/>
  <c r="AC18" i="22"/>
  <c r="AA39" i="22"/>
  <c r="AD39" i="22" s="1"/>
  <c r="AD40" i="22" s="1"/>
  <c r="D24" i="22"/>
  <c r="E24" i="22" s="1"/>
  <c r="H37" i="2"/>
  <c r="J59" i="22"/>
  <c r="AE41" i="22" l="1"/>
  <c r="AE19" i="22"/>
  <c r="AG25" i="22" s="1"/>
  <c r="D85" i="22"/>
  <c r="E85" i="22" s="1"/>
  <c r="D64" i="22"/>
  <c r="E64" i="22" s="1"/>
  <c r="D82" i="22"/>
  <c r="E82" i="22" s="1"/>
  <c r="D61" i="22"/>
  <c r="E61" i="22" s="1"/>
  <c r="D63" i="22"/>
  <c r="E63" i="22" s="1"/>
  <c r="D81" i="22"/>
  <c r="E81" i="22" s="1"/>
  <c r="D89" i="22"/>
  <c r="E89" i="22" s="1"/>
  <c r="D86" i="22"/>
  <c r="E86" i="22" s="1"/>
  <c r="D79" i="22"/>
  <c r="E79" i="22" s="1"/>
  <c r="D62" i="22"/>
  <c r="E62" i="22" s="1"/>
  <c r="I37" i="2"/>
  <c r="H38" i="2"/>
  <c r="I40" i="3" l="1"/>
  <c r="I36" i="2" l="1"/>
  <c r="I38" i="2" s="1"/>
  <c r="I39" i="3"/>
  <c r="I41" i="3" l="1"/>
  <c r="J60" i="22"/>
  <c r="D67" i="22" s="1"/>
  <c r="E67" i="22" s="1"/>
  <c r="D66" i="22"/>
  <c r="E66" i="22" s="1"/>
  <c r="D70" i="22"/>
  <c r="E70" i="22" s="1"/>
  <c r="D72" i="22"/>
  <c r="E72" i="22" s="1"/>
  <c r="D87" i="22" l="1"/>
  <c r="E87" i="22" s="1"/>
  <c r="D83" i="22"/>
  <c r="E83" i="22" s="1"/>
  <c r="D49" i="22"/>
  <c r="E49" i="22" s="1"/>
  <c r="E50" i="22" s="1"/>
  <c r="G51" i="22" s="1"/>
  <c r="D65" i="22"/>
  <c r="E65" i="22" s="1"/>
  <c r="J58" i="22"/>
  <c r="D80" i="22" s="1"/>
  <c r="E80" i="22" s="1"/>
  <c r="D58" i="22"/>
  <c r="E58" i="22" s="1"/>
  <c r="D77" i="22"/>
  <c r="E77" i="22" s="1"/>
  <c r="D59" i="22"/>
  <c r="E59" i="22" s="1"/>
  <c r="D84" i="22"/>
  <c r="E84" i="22" s="1"/>
  <c r="D68" i="22" l="1"/>
  <c r="E68" i="22" s="1"/>
  <c r="D88" i="22"/>
  <c r="E88" i="22" s="1"/>
  <c r="D73" i="22"/>
  <c r="E73" i="22" s="1"/>
  <c r="D60" i="22"/>
  <c r="D69" i="22" s="1"/>
  <c r="E69" i="22" s="1"/>
  <c r="D142" i="22"/>
  <c r="D74" i="22"/>
  <c r="D76" i="22" s="1"/>
  <c r="E76" i="22" s="1"/>
  <c r="G52" i="22"/>
  <c r="D147" i="22"/>
  <c r="C91" i="22"/>
  <c r="E91" i="22" s="1"/>
  <c r="D78" i="22"/>
  <c r="E78" i="22" s="1"/>
  <c r="E60" i="22" l="1"/>
  <c r="E74" i="22"/>
  <c r="E153" i="22"/>
  <c r="A51" i="22"/>
  <c r="E90" i="22" l="1"/>
  <c r="C92" i="22"/>
  <c r="C99" i="22" s="1"/>
  <c r="E99" i="22" s="1"/>
  <c r="D145" i="22"/>
  <c r="E145" i="22" s="1"/>
  <c r="E149" i="22" s="1"/>
  <c r="D114" i="22" l="1"/>
  <c r="F114" i="22" s="1"/>
  <c r="I97" i="22"/>
  <c r="E92" i="22"/>
  <c r="E93" i="22" s="1"/>
  <c r="E152" i="22" l="1"/>
  <c r="I114" i="22"/>
  <c r="A115" i="22" s="1"/>
  <c r="E154" i="22"/>
  <c r="J122" i="22" l="1"/>
  <c r="M122" i="22" s="1"/>
  <c r="H141" i="22"/>
  <c r="J121" i="22"/>
  <c r="M121" i="22" s="1"/>
  <c r="E155" i="22"/>
  <c r="H130" i="22" s="1"/>
  <c r="M123" i="22" l="1"/>
  <c r="J123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Соколова Юлия Николаевна</author>
    <author>FIN</author>
  </authors>
  <commentList>
    <comment ref="AC42" authorId="0" shapeId="0" xr:uid="{E227F1AE-626F-41CD-9F12-A94156D79EF5}">
      <text>
        <r>
          <rPr>
            <b/>
            <sz val="9"/>
            <color indexed="81"/>
            <rFont val="Tahoma"/>
            <family val="2"/>
            <charset val="204"/>
          </rPr>
          <t>Соколова Юлия Николаевна:</t>
        </r>
        <r>
          <rPr>
            <sz val="9"/>
            <color indexed="81"/>
            <rFont val="Tahoma"/>
            <family val="2"/>
            <charset val="204"/>
          </rPr>
          <t xml:space="preserve">
было 1,12</t>
        </r>
      </text>
    </comment>
    <comment ref="G50" authorId="1" shapeId="0" xr:uid="{0157656C-F9FC-43A4-BBF1-7FAA874E4193}">
      <text>
        <r>
          <rPr>
            <b/>
            <sz val="9"/>
            <color indexed="81"/>
            <rFont val="Tahoma"/>
            <family val="2"/>
            <charset val="204"/>
          </rPr>
          <t>ЭК ЕМФ:</t>
        </r>
        <r>
          <rPr>
            <sz val="9"/>
            <color indexed="81"/>
            <rFont val="Tahoma"/>
            <family val="2"/>
            <charset val="204"/>
          </rPr>
          <t xml:space="preserve">
расчитать фактический коэф. Невыхода за 2024 год. если выше - взять его в расчет</t>
        </r>
      </text>
    </comment>
    <comment ref="E105" authorId="1" shapeId="0" xr:uid="{0B40EA56-367B-4775-A65B-32EA5F198D6B}">
      <text>
        <r>
          <rPr>
            <b/>
            <sz val="9"/>
            <color indexed="81"/>
            <rFont val="Tahoma"/>
            <family val="2"/>
            <charset val="204"/>
          </rPr>
          <t>ЭК ЕМФ:
для ориентира можно взять факт 2024 года по пробегу. В дальнейшем попробуем уточниться исходя из ремонтной программы.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21" authorId="1" shapeId="0" xr:uid="{1CA49E08-986C-4E2D-B012-974740868944}">
      <text>
        <r>
          <rPr>
            <b/>
            <sz val="9"/>
            <color indexed="81"/>
            <rFont val="Tahoma"/>
            <family val="2"/>
            <charset val="204"/>
          </rPr>
          <t>ЭК ЕМФ:</t>
        </r>
        <r>
          <rPr>
            <sz val="9"/>
            <color indexed="81"/>
            <rFont val="Tahoma"/>
            <family val="2"/>
            <charset val="204"/>
          </rPr>
          <t xml:space="preserve">
согласно договору аренды или ДКП</t>
        </r>
      </text>
    </comment>
  </commentList>
</comments>
</file>

<file path=xl/sharedStrings.xml><?xml version="1.0" encoding="utf-8"?>
<sst xmlns="http://schemas.openxmlformats.org/spreadsheetml/2006/main" count="1915" uniqueCount="389">
  <si>
    <t>Итого</t>
  </si>
  <si>
    <t>Наименование</t>
  </si>
  <si>
    <t>ВН</t>
  </si>
  <si>
    <t>НН</t>
  </si>
  <si>
    <t xml:space="preserve">Напряжение, кВ </t>
  </si>
  <si>
    <t>-</t>
  </si>
  <si>
    <t>п/п</t>
  </si>
  <si>
    <t>Единица измерения</t>
  </si>
  <si>
    <t>Подстанция</t>
  </si>
  <si>
    <t>П/ст</t>
  </si>
  <si>
    <t xml:space="preserve"> 110 - 150</t>
  </si>
  <si>
    <t>Силовой трансформатор или реактор (одно- или трехфазный), или вольтодобавочный трансформатор</t>
  </si>
  <si>
    <t>Единица оборудования</t>
  </si>
  <si>
    <t xml:space="preserve"> 1 - 20</t>
  </si>
  <si>
    <t>Воздушный выключатель</t>
  </si>
  <si>
    <t>3 фазы</t>
  </si>
  <si>
    <t>Масляный выключатель</t>
  </si>
  <si>
    <t xml:space="preserve"> - " -</t>
  </si>
  <si>
    <t>Отделитель с короткозамыкателем</t>
  </si>
  <si>
    <t>Выключатель нагрузки</t>
  </si>
  <si>
    <t>Синхронный компенсатор мощн. 50 Мвар</t>
  </si>
  <si>
    <t>То же, 50 Мвар и более</t>
  </si>
  <si>
    <t>Статические конденсаторы</t>
  </si>
  <si>
    <t>100 конд.</t>
  </si>
  <si>
    <t>Мачтовая (столбовая) ТП</t>
  </si>
  <si>
    <t>ТП</t>
  </si>
  <si>
    <t>Однотрансфор-маторная ТП, КТП</t>
  </si>
  <si>
    <t>ТП, КТП</t>
  </si>
  <si>
    <t>Двухтрансформаторная ТП, КТП</t>
  </si>
  <si>
    <t xml:space="preserve">Однотрансформаторная подстанция 34/0,4 кВ </t>
  </si>
  <si>
    <t>п/ст</t>
  </si>
  <si>
    <t>14.</t>
  </si>
  <si>
    <t>СН1</t>
  </si>
  <si>
    <t>СН11</t>
  </si>
  <si>
    <t>ИТОГО</t>
  </si>
  <si>
    <t>у.е.</t>
  </si>
  <si>
    <t>ед.</t>
  </si>
  <si>
    <t>Кол-во усл. единиц на единицу измерения</t>
  </si>
  <si>
    <t>Кол-во цепей на опоре</t>
  </si>
  <si>
    <t>Материал опор</t>
  </si>
  <si>
    <t>ВЛЭП</t>
  </si>
  <si>
    <t>металл</t>
  </si>
  <si>
    <t>ж/бетон</t>
  </si>
  <si>
    <t>дерево</t>
  </si>
  <si>
    <t>110-150</t>
  </si>
  <si>
    <t>КЛЭП</t>
  </si>
  <si>
    <t xml:space="preserve">ВН, всего </t>
  </si>
  <si>
    <t xml:space="preserve"> 1 - 20 </t>
  </si>
  <si>
    <t>дерево на ж/б пасынках</t>
  </si>
  <si>
    <t>ж/бетон, металл</t>
  </si>
  <si>
    <t xml:space="preserve"> 20 -35</t>
  </si>
  <si>
    <t xml:space="preserve"> 3 - 10</t>
  </si>
  <si>
    <t>СН, всего</t>
  </si>
  <si>
    <t xml:space="preserve">0,4 кВ </t>
  </si>
  <si>
    <t xml:space="preserve">до 1 кВ </t>
  </si>
  <si>
    <t>НН, всего</t>
  </si>
  <si>
    <t>у.е./ед.изм.</t>
  </si>
  <si>
    <t>х</t>
  </si>
  <si>
    <t>у.е./100км</t>
  </si>
  <si>
    <t>Количество условных единиц (у.е.) на 100 км трассы ЛЭП</t>
  </si>
  <si>
    <t>Наименование мероприятия</t>
  </si>
  <si>
    <t>Идентификационный номер ИП</t>
  </si>
  <si>
    <t>Ед. изм.</t>
  </si>
  <si>
    <t>категория заявителя</t>
  </si>
  <si>
    <t>инв.№ введенного объекта ЭСХ</t>
  </si>
  <si>
    <t>Идентификационный номер ИП (при необходимости реконструкции)</t>
  </si>
  <si>
    <t>Заявитель</t>
  </si>
  <si>
    <t>Выберите из списка</t>
  </si>
  <si>
    <t>реквииты договора</t>
  </si>
  <si>
    <t>тип договора</t>
  </si>
  <si>
    <t>инв.№ объекта ЭСХ</t>
  </si>
  <si>
    <t>у.е./100 км</t>
  </si>
  <si>
    <t>Наименование второй стороны договора</t>
  </si>
  <si>
    <t>Примечание</t>
  </si>
  <si>
    <t xml:space="preserve">Электронная ссылка </t>
  </si>
  <si>
    <t>П</t>
  </si>
  <si>
    <t>инв.№ объекта ЭСХ
(наименование собственника, реквизиты договора)</t>
  </si>
  <si>
    <t>на схему, подтверждающую участие электрооборудования в передаче электроэнергии потребителям</t>
  </si>
  <si>
    <t>на распоряжение (акта, приказа) ввода объекта после ремонта</t>
  </si>
  <si>
    <t>инв.№ введенного (выведенного) объекта ЭСХ
(наименование собственника, реквизиты договора)</t>
  </si>
  <si>
    <t>на приказ о вводе/выводе объекта ЭСХ</t>
  </si>
  <si>
    <t>Электронная ссылка</t>
  </si>
  <si>
    <t>Тип ремонтных работ (П - плановые, В - восстановительные)</t>
  </si>
  <si>
    <t>Тип ставок, принятый в договоре на технологическое присоединение</t>
  </si>
  <si>
    <t>на технические условия (приложение к договору на технологическое присоединения)</t>
  </si>
  <si>
    <t>на приказ о вводе объекта ЭСХ</t>
  </si>
  <si>
    <t>на детализированный расчет размера платы технологического присоединения (с применением стандартизированных ставок и ставок за единицу максимальной мощности)</t>
  </si>
  <si>
    <t>на копию договора (с приложениями, доп.соглошениями)</t>
  </si>
  <si>
    <t>на иные документы (устав, протокол общего собрания товарищества и прочее)</t>
  </si>
  <si>
    <t>Итого по таблице П2.2</t>
  </si>
  <si>
    <t xml:space="preserve">на распоряжение (акта, приказа) </t>
  </si>
  <si>
    <t>Исчерпывающее пояснение причины корректировки</t>
  </si>
  <si>
    <t>Итого по таблицам П2.1 и П2.2</t>
  </si>
  <si>
    <t>Номер прекращения передачи электрической энергии/Номер итоговой строки из Журнала учета данных первичной информации по всем
прекращениям передачи электрической энергии, произошедшим на объектах (Форма 8.1.1  ПНиК)</t>
  </si>
  <si>
    <t>Итого по таблице П2.1</t>
  </si>
  <si>
    <t>на схему "до" (принятые у.е. при тарифном регулировании на 2022 год</t>
  </si>
  <si>
    <t>на схему "после" (актуальные у.е. на текущий момент)</t>
  </si>
  <si>
    <t>режим питания без изменений</t>
  </si>
  <si>
    <t>ВЛ</t>
  </si>
  <si>
    <t>КЛ</t>
  </si>
  <si>
    <t>Факт по реестру</t>
  </si>
  <si>
    <t>\</t>
  </si>
  <si>
    <t>Примечания.</t>
  </si>
  <si>
    <t>2. В нормативах учтены трудозатраты на проезд к месту производства работ и обратно.</t>
  </si>
  <si>
    <t> Примечания.</t>
  </si>
  <si>
    <t>Таблица 4.1.4 Нормативы численности рабочих по оперативному и техн.обслуживанию ВЛ 0,4-20 кВ</t>
  </si>
  <si>
    <t>Численность рабочих на 100 км трассы линий, чел. при плотности электрических сетей 0,4-20 кВ РЭС,</t>
  </si>
  <si>
    <t>плотность электрических сетей, с учетом п.4 примечания</t>
  </si>
  <si>
    <t>Численность</t>
  </si>
  <si>
    <t>3. В численности рабочих по оперативному и техническому обслуживанию линий до 1 кВ учтено обслуживание светильников уличного освещения.</t>
  </si>
  <si>
    <t>4. Для городских электрических сетей и для городских РЭС к данной таблице применяется К = 1,15.</t>
  </si>
  <si>
    <t>К городским электрическим сетям и РЭС относятся электрические сети и РЭС территориально расположенные в городской черте.</t>
  </si>
  <si>
    <t>Таблица 4.1.5 Нормативы численности рабочих по ремонту ВЛ 0,4-20 кВ</t>
  </si>
  <si>
    <t>Напряжение, кВ</t>
  </si>
  <si>
    <t>Численность рабочих на 100 км трассы линий, чел.</t>
  </si>
  <si>
    <t>показатель, с учетом п.3 примечания</t>
  </si>
  <si>
    <t>при, материале опор</t>
  </si>
  <si>
    <t>металл, ж. бетон</t>
  </si>
  <si>
    <t>дерево на ж.б. приставках</t>
  </si>
  <si>
    <t>1-20 кВ</t>
  </si>
  <si>
    <t>до 1 кВ</t>
  </si>
  <si>
    <t>2. В численности рабочих по ремонту линий до 1 кВ учтен ремонт линий уличного освещения.</t>
  </si>
  <si>
    <t>3. Для городских электрических сетей и для городских РЭС к данной таблице применяется К = 1,15.</t>
  </si>
  <si>
    <t>4. При выводе ремонта в самостоятельный бизнес нормативная численность персонала, рассчитанная по таблице, снижается на 32%.</t>
  </si>
  <si>
    <t>до 10000</t>
  </si>
  <si>
    <t>10001-20000</t>
  </si>
  <si>
    <t>21-30</t>
  </si>
  <si>
    <t>20001-30000</t>
  </si>
  <si>
    <t>1-2</t>
  </si>
  <si>
    <t>чел.</t>
  </si>
  <si>
    <t>11-20.</t>
  </si>
  <si>
    <t xml:space="preserve">      Расчет нормативной численности произведен в соответствии с приказом Госстроя Российской Федерации от 03.04.2000 № 68 "Об утверждении Рекомендаций по нормированию труда работников энергетического хозяйства. Часть 3. Нормативы численности работников коммунальных электроэнергетических предприятий". </t>
  </si>
  <si>
    <t>1. Определение численности производственно ремонтного персонала</t>
  </si>
  <si>
    <t>Показатель </t>
  </si>
  <si>
    <t>Единица измерения </t>
  </si>
  <si>
    <t>Кол-венное значение </t>
  </si>
  <si>
    <t>Норм. числ-сть, чел. </t>
  </si>
  <si>
    <t>№ раздела сборника </t>
  </si>
  <si>
    <t>Воздушные линии электропередачи (напряжением 35 кВ) </t>
  </si>
  <si>
    <t>2.2.1 </t>
  </si>
  <si>
    <t>Тип опоры: </t>
  </si>
  <si>
    <t>- ж/б, </t>
  </si>
  <si>
    <t>км </t>
  </si>
  <si>
    <t>Воздушные линии электропередачи (напряжением 6 - 20 кВ) </t>
  </si>
  <si>
    <t>Металл, ж. бетон</t>
  </si>
  <si>
    <t>- деревянные с ж/б приставками, </t>
  </si>
  <si>
    <t>Дерево с ж.б. приставками</t>
  </si>
  <si>
    <t>- деревянные </t>
  </si>
  <si>
    <t>Дерево</t>
  </si>
  <si>
    <t>Воздушные линии электропередачи (напряжением до 1000 В) </t>
  </si>
  <si>
    <r>
      <t>1. К данной таблице должен применяться коэффициент К</t>
    </r>
    <r>
      <rPr>
        <vertAlign val="subscript"/>
        <sz val="14"/>
        <color rgb="FF373737"/>
        <rFont val="Times New Roman"/>
        <family val="1"/>
      </rPr>
      <t>1</t>
    </r>
    <r>
      <rPr>
        <sz val="14"/>
        <color rgb="FF373737"/>
        <rFont val="Times New Roman"/>
        <family val="1"/>
      </rPr>
      <t>, значение которого приведено, соответственно, в таблице 4.1.18.</t>
    </r>
  </si>
  <si>
    <t xml:space="preserve">Норматив численности рабочих, занятых ремонтно-эксплуатационным обслуживанием: </t>
  </si>
  <si>
    <t xml:space="preserve"> - двухпроводных ответвлений</t>
  </si>
  <si>
    <t>ответв.</t>
  </si>
  <si>
    <t xml:space="preserve"> - четырехпроводных ответвлений</t>
  </si>
  <si>
    <t>Кабельные линии до 1 кВ </t>
  </si>
  <si>
    <t>2.2.2 </t>
  </si>
  <si>
    <t>Кабельные линии 6 - 10 кВ </t>
  </si>
  <si>
    <t>из Расшифровки У.е.</t>
  </si>
  <si>
    <t>цот</t>
  </si>
  <si>
    <t>Концевые кабельные заделки (воронки) </t>
  </si>
  <si>
    <t>ед. </t>
  </si>
  <si>
    <t>2.2.3 </t>
  </si>
  <si>
    <t>2.2.4 </t>
  </si>
  <si>
    <t>Мачтовые трансформаторные подстанции </t>
  </si>
  <si>
    <t>Закрытые трансформаторные подстанции с одним трансформатором и двухсторонним питанием по высокой стороне </t>
  </si>
  <si>
    <t>Количество комплектов АПВ и АВР </t>
  </si>
  <si>
    <t>Закрытые трансформаторные подстанции с одним трансформатором 35/0,4кВ</t>
  </si>
  <si>
    <t>Количество присоединений в ТП с двумя и более на напряжение до 20 кВ </t>
  </si>
  <si>
    <t>Закрытые трансформаторные подстанции с двумя трансформаторами и двухсторонним питанием по высокой стороне </t>
  </si>
  <si>
    <t>- с масляным выключателем; </t>
  </si>
  <si>
    <t>Распределительные и фидерные пункты </t>
  </si>
  <si>
    <t>- с выключателем нагрузки; </t>
  </si>
  <si>
    <t>Распределительные пункты с постоянным дежурством персонала </t>
  </si>
  <si>
    <t>- с разъединителем </t>
  </si>
  <si>
    <t>2.2.5 </t>
  </si>
  <si>
    <t xml:space="preserve">Количество присоединений в ТП с двумя и более присоединениями </t>
  </si>
  <si>
    <t>2.2.6 </t>
  </si>
  <si>
    <t>Количество абонентов (потребителей) бытового сектора, в том числе: </t>
  </si>
  <si>
    <t>2.2.7 </t>
  </si>
  <si>
    <r>
      <t>1. К данной таблице должны применяться коэффициенты К</t>
    </r>
    <r>
      <rPr>
        <vertAlign val="subscript"/>
        <sz val="14"/>
        <color rgb="FF373737"/>
        <rFont val="Times New Roman"/>
        <family val="1"/>
      </rPr>
      <t>1</t>
    </r>
    <r>
      <rPr>
        <sz val="14"/>
        <color rgb="FF373737"/>
        <rFont val="Times New Roman"/>
        <family val="1"/>
      </rPr>
      <t>, К</t>
    </r>
    <r>
      <rPr>
        <vertAlign val="subscript"/>
        <sz val="14"/>
        <color rgb="FF373737"/>
        <rFont val="Times New Roman"/>
        <family val="1"/>
      </rPr>
      <t>2</t>
    </r>
    <r>
      <rPr>
        <sz val="14"/>
        <color rgb="FF373737"/>
        <rFont val="Times New Roman"/>
        <family val="1"/>
      </rPr>
      <t> — значения которых, приведены, соответственно, в таблицах 4.1.18, 4.1.20.</t>
    </r>
  </si>
  <si>
    <t>- одноэтажная застройка (включая коттеджи независимо от количества этажей); </t>
  </si>
  <si>
    <t>- многоэтажная застройка </t>
  </si>
  <si>
    <t>Количество прочих абонентов (потребителей) </t>
  </si>
  <si>
    <t>2.2.8 </t>
  </si>
  <si>
    <t>Количество счетчиков, находящихся в ремонте </t>
  </si>
  <si>
    <t>2.2.9 </t>
  </si>
  <si>
    <t>Количество масляных выключателей </t>
  </si>
  <si>
    <t>3 фазы </t>
  </si>
  <si>
    <t>2.2.10 </t>
  </si>
  <si>
    <t>Механические мастерские </t>
  </si>
  <si>
    <t>усл. ед. </t>
  </si>
  <si>
    <t>2.2.12 </t>
  </si>
  <si>
    <t>коэф.невыхода</t>
  </si>
  <si>
    <t>Итого: </t>
  </si>
  <si>
    <t>В соответствии с пунктом 1.12 расчет численности работников, не предусмотренных настоящим сборником, но необходимых предприятию для обеспечения технологического процесса производится по действующим межотраслевым и отраслевым нормам и нормативам по труду.</t>
  </si>
  <si>
    <t>2. Определение численности обслуживающего персонала</t>
  </si>
  <si>
    <t>2.1. Водители</t>
  </si>
  <si>
    <t>НОРМАТИВНОЕ КОЛИЧЕСТВО МАШИН И МЕХАНИЗМОВ</t>
  </si>
  <si>
    <t xml:space="preserve">Наименование машин и механизмов       </t>
  </si>
  <si>
    <t>Кол-во на 1000 у.е. объема работ по эл.сетям</t>
  </si>
  <si>
    <t>Кол-во у.е.</t>
  </si>
  <si>
    <t>Нормативное количество, ед</t>
  </si>
  <si>
    <t xml:space="preserve">Машина оперативная (оперативно-техническая)        </t>
  </si>
  <si>
    <t>уе</t>
  </si>
  <si>
    <t>Машина аварийно - ремонтная</t>
  </si>
  <si>
    <t>Машина (передвижная лаборатория)</t>
  </si>
  <si>
    <t xml:space="preserve">Мастерская - фургон для кабельных работ   </t>
  </si>
  <si>
    <t>счетчики</t>
  </si>
  <si>
    <t>Экскаватор одноковшовый с объемом ковша 0,25-0,5к.</t>
  </si>
  <si>
    <t>Экскаватор траншейный цепной</t>
  </si>
  <si>
    <t>Машина малогабаритная самоходная кабелеукладочная</t>
  </si>
  <si>
    <t xml:space="preserve">Машина бурильно - крановая </t>
  </si>
  <si>
    <t xml:space="preserve">Опоровоз                   </t>
  </si>
  <si>
    <t xml:space="preserve">Автоподъемник               </t>
  </si>
  <si>
    <t xml:space="preserve">Кран автомобильный         </t>
  </si>
  <si>
    <t xml:space="preserve">Машина для ремонта электросетей        </t>
  </si>
  <si>
    <t xml:space="preserve">Машина для комплексного ремонта воздушных линий   </t>
  </si>
  <si>
    <t xml:space="preserve">Трактор гусеничный         </t>
  </si>
  <si>
    <t xml:space="preserve">Машина для кронирования деревьев   </t>
  </si>
  <si>
    <t xml:space="preserve">Машина грузовая            </t>
  </si>
  <si>
    <t xml:space="preserve">Машина - самосвал          </t>
  </si>
  <si>
    <t xml:space="preserve">Автомобиль специальный &lt;*&gt;  </t>
  </si>
  <si>
    <t xml:space="preserve">Трактор колесный           </t>
  </si>
  <si>
    <t xml:space="preserve">Прицеп тракторный          </t>
  </si>
  <si>
    <t xml:space="preserve">Автопогрузчик              </t>
  </si>
  <si>
    <t xml:space="preserve">Гидромолот к экскаватору   </t>
  </si>
  <si>
    <t xml:space="preserve">Агрегат электросварочный  передвижной </t>
  </si>
  <si>
    <t>Компрессорная станция передвижная (прицепная)</t>
  </si>
  <si>
    <t>Транспортер для кабельных  барабанов</t>
  </si>
  <si>
    <t xml:space="preserve">Бензопила                  </t>
  </si>
  <si>
    <t xml:space="preserve">Электростанция передвижная </t>
  </si>
  <si>
    <t xml:space="preserve">Насос погружной грязевой   </t>
  </si>
  <si>
    <t xml:space="preserve">Домкрат винтовой для подъема кабельных барабанов      </t>
  </si>
  <si>
    <t xml:space="preserve">Домкрат винтовой для выправки опор      </t>
  </si>
  <si>
    <t>Бетоносмеситель (растворосмеситель)</t>
  </si>
  <si>
    <t xml:space="preserve">Установка для отогрева мерзлого грунта по трассе кабеля    </t>
  </si>
  <si>
    <t>водитель ОВБ (4-х сменный график работы) (пункт 1)</t>
  </si>
  <si>
    <t>машины</t>
  </si>
  <si>
    <t xml:space="preserve">водитель транспорта для обслуживания электрических сетей </t>
  </si>
  <si>
    <t xml:space="preserve">Итого с учетом коэффициента невыхода </t>
  </si>
  <si>
    <t>2.2. Организация технического обслуживания и текущего ремонта подвижного состава автомобильного транспорта, строительных и специальных машин</t>
  </si>
  <si>
    <t xml:space="preserve">      Расчет выполнен в соответствии с Приказом Госстроя Российской Федерации от 01.10.1999 № 69 "Об утверждении Нормативов численности работников, занятых техническим обслуживанием и текущим ремонтом подвижного состава автомобильного транспорта, строительных и специальных машин на предприятиях и в организациях жилищно-коммунального хозяйства"</t>
  </si>
  <si>
    <t>Таблица 1</t>
  </si>
  <si>
    <t>Количество транспортных средств, строительных и специальных машин</t>
  </si>
  <si>
    <t xml:space="preserve">Нормативная численность, чел. </t>
  </si>
  <si>
    <t>нормативное кол-во транспорта, ед.</t>
  </si>
  <si>
    <t>Нормативное кол-во, чел.</t>
  </si>
  <si>
    <t>Нормативы численности рабочих</t>
  </si>
  <si>
    <t>Таблица 2</t>
  </si>
  <si>
    <t xml:space="preserve">Виды подвижного состава </t>
  </si>
  <si>
    <t xml:space="preserve">Нормативы численности на 1 млн. км пробега по видам обслуживания и ремонта, чел.  </t>
  </si>
  <si>
    <t>Пробег в год</t>
  </si>
  <si>
    <t>Норм.числ.</t>
  </si>
  <si>
    <t>ТО-1</t>
  </si>
  <si>
    <t>ТО-2</t>
  </si>
  <si>
    <t xml:space="preserve"> ТР  </t>
  </si>
  <si>
    <t>(млн.км.)</t>
  </si>
  <si>
    <t>Бортовые автомобили с грузоподъёмностью от 1 до 2,5 т.</t>
  </si>
  <si>
    <t>Краны стреловые самоходные грузоподъемностью 6,3 т. на базе автомобилей ЗИЛ</t>
  </si>
  <si>
    <t>Тракторы колесные</t>
  </si>
  <si>
    <t>Автомобили-самосвалы</t>
  </si>
  <si>
    <t>Бурильно-крановые машины</t>
  </si>
  <si>
    <t>Легковые автомобили малого класса</t>
  </si>
  <si>
    <t>Итого с коэф.невыхода:</t>
  </si>
  <si>
    <t>Профессия</t>
  </si>
  <si>
    <t>Норматив численности на 1 ед.</t>
  </si>
  <si>
    <t>Кол-во ПС</t>
  </si>
  <si>
    <t>Числ.</t>
  </si>
  <si>
    <t>Мойщик - уборщик подвижного состава</t>
  </si>
  <si>
    <t>2.3. Уборщики помещений</t>
  </si>
  <si>
    <t xml:space="preserve">      Расчет произведен на основании Постановления Минтруда Российской Федерации от 24.06.1996 №38 "Нормы обслуживания для рабочих, занятых на работах по санитарному содержанию домовладений"</t>
  </si>
  <si>
    <t>Тип помещения</t>
  </si>
  <si>
    <t>Площадь, м2</t>
  </si>
  <si>
    <t>Кол-во уборок в год, ед</t>
  </si>
  <si>
    <t>Норма времени на 1 кв.м., чел/мин</t>
  </si>
  <si>
    <t>Годовая трудоемкость, чел-ч</t>
  </si>
  <si>
    <t>Норм.числ-сть, чел.</t>
  </si>
  <si>
    <t>Офисное</t>
  </si>
  <si>
    <t>Производственное</t>
  </si>
  <si>
    <t>3. Расчет нормативной численности руководителей, специалистов и служащих</t>
  </si>
  <si>
    <t>Наименование функций управления </t>
  </si>
  <si>
    <t>Фактор влияния </t>
  </si>
  <si>
    <t>Кол-ное значение фактора </t>
  </si>
  <si>
    <t>1. Общее руководство </t>
  </si>
  <si>
    <t>Среднесписочная численность работников предприятия </t>
  </si>
  <si>
    <t>чел. </t>
  </si>
  <si>
    <t>2.1.1 </t>
  </si>
  <si>
    <t>2. Бухгалтерский учет и финансовая деятельность </t>
  </si>
  <si>
    <t>3. Комплектование и учет кадров </t>
  </si>
  <si>
    <t>4. Материально - техническое снабжение </t>
  </si>
  <si>
    <t>5. Общее делопроизводство и хозяйственное обслуживание </t>
  </si>
  <si>
    <t>6. Организация технической эксплуатации электро - энергетических устройств, оборудования и сооружений </t>
  </si>
  <si>
    <r>
      <t>7.Производственно-техническая деятельность (</t>
    </r>
    <r>
      <rPr>
        <sz val="12"/>
        <color theme="1"/>
        <rFont val="Times New Roman"/>
        <family val="1"/>
      </rPr>
      <t xml:space="preserve">Примерный перечень работ по функциям управления.
 7-й абзац) </t>
    </r>
  </si>
  <si>
    <t>8. Охрана труда </t>
  </si>
  <si>
    <t>9. Правовое обслуживание</t>
  </si>
  <si>
    <t>10. Технико - экономическое планирование, организация труда и заработной платы </t>
  </si>
  <si>
    <t>11. Организация сбыта, контроль за рациональным использованием энергии </t>
  </si>
  <si>
    <t>Кол-во потребителей</t>
  </si>
  <si>
    <t>2.1.2 </t>
  </si>
  <si>
    <t>12. Программное обеспечение и системное администрирование вычислительной техники</t>
  </si>
  <si>
    <t>Кол-во ПК</t>
  </si>
  <si>
    <t xml:space="preserve">2.1.3. </t>
  </si>
  <si>
    <t>2-3.</t>
  </si>
  <si>
    <t>13. Оперативно - диспетчерское обслуживание (круглосуточной работы диспетчера)</t>
  </si>
  <si>
    <t>2.1.4 </t>
  </si>
  <si>
    <t>3-4.</t>
  </si>
  <si>
    <t>14. Организация ремонтно- эксплуатационного обслуживания, средств релейной защиты, автоматики, измерений, телемеханики, электронно-информационных устройств, испытания защитных средств, эксплуатации средств связи </t>
  </si>
  <si>
    <t>Кол-во Пс, МТП, РП, ТП </t>
  </si>
  <si>
    <t>2.1.5 </t>
  </si>
  <si>
    <t>60001-80000</t>
  </si>
  <si>
    <t>7-9.</t>
  </si>
  <si>
    <t>15. Организация ремонта силовых трансформаторов, электротехнического оборудования и масляное хозяйство </t>
  </si>
  <si>
    <t>Кол-во тр-ров</t>
  </si>
  <si>
    <t>2.1.6 </t>
  </si>
  <si>
    <t>16. Организация ремонтно - эксплуатационного обслуживания оборудования, электроэнергетических устройств и сооружений </t>
  </si>
  <si>
    <t>ср.списоч. числ-ть</t>
  </si>
  <si>
    <t>2.1.7 </t>
  </si>
  <si>
    <t>ПК</t>
  </si>
  <si>
    <t>нор</t>
  </si>
  <si>
    <t>15. Организация ремонта электросчетчиков </t>
  </si>
  <si>
    <t>Кол-во счетчиков</t>
  </si>
  <si>
    <t>2.1.9 </t>
  </si>
  <si>
    <t>8-10.</t>
  </si>
  <si>
    <t>0,5-1</t>
  </si>
  <si>
    <t>16. Организация изготовления изделий собственного производства (запасных частей) для ремонтных работ </t>
  </si>
  <si>
    <t>Ср.спис. числ-ть раб.</t>
  </si>
  <si>
    <t>2.1.11 </t>
  </si>
  <si>
    <t>1-2.</t>
  </si>
  <si>
    <t>1,5-2</t>
  </si>
  <si>
    <t>31-40</t>
  </si>
  <si>
    <t>Кол-во персонала, чел.</t>
  </si>
  <si>
    <t>Руководители, специалисты, служащие</t>
  </si>
  <si>
    <t>Производственно ремонтный персонал</t>
  </si>
  <si>
    <t>Обслуживающий персонал</t>
  </si>
  <si>
    <t>Общая численность</t>
  </si>
  <si>
    <t>Кабельные линии 35 кВ </t>
  </si>
  <si>
    <t>Воздушные линии электропередачи (напряжением 110 кВ) </t>
  </si>
  <si>
    <t>Трансформаторные подстанции 35 кВ с одним трансформатором</t>
  </si>
  <si>
    <t>Трансформаторные подстанции 35 кВ с двумя трансформаторами</t>
  </si>
  <si>
    <t>Трансформаторные подстанции 110 кВ с двумя трансформаторами</t>
  </si>
  <si>
    <t>Свыше 25 до 50</t>
  </si>
  <si>
    <t xml:space="preserve">установленных счетчиков по 522 -фз </t>
  </si>
  <si>
    <t>Контроль за капитальным ремонтом и строительством производственных объектов</t>
  </si>
  <si>
    <t>Расчет нормативной численности (приказ Госстроя Российской Федерации от 03.04.2000 № 68)</t>
  </si>
  <si>
    <t xml:space="preserve">         Расчет нормативного количества транспорта выполнен на основании приказа Госстроя Российской федерации от 05.09.2000 № 200 "Об утверждении нормативов и методических указаний по определению потребности в машинах и механизмах для эксплуатации и ремонта коммунальных электрических и тепловых сетей". </t>
  </si>
  <si>
    <t xml:space="preserve">Расчет условных единиц </t>
  </si>
  <si>
    <t>принятые при тарифном регулировании на 2025 г.</t>
  </si>
  <si>
    <t>деревянные</t>
  </si>
  <si>
    <t>было 1,03</t>
  </si>
  <si>
    <t>заполнить данными</t>
  </si>
  <si>
    <t xml:space="preserve">Кол-во присоединений в РП  </t>
  </si>
  <si>
    <r>
      <t xml:space="preserve">Количество выключателей нагрузки </t>
    </r>
    <r>
      <rPr>
        <b/>
        <sz val="14"/>
        <color theme="1"/>
        <rFont val="Times New Roman"/>
        <family val="1"/>
        <charset val="204"/>
      </rPr>
      <t>и разъединителей </t>
    </r>
  </si>
  <si>
    <t>кол-во рабочих дней в 2025 году</t>
  </si>
  <si>
    <t>кол-во однофазных счетчиков</t>
  </si>
  <si>
    <t>кол-во трехфазных счетчиков</t>
  </si>
  <si>
    <t>норматив у.е. на 100 шт.</t>
  </si>
  <si>
    <t>требуется актуализация в связи с численностью ниже 200 чел.</t>
  </si>
  <si>
    <t>фактическая численность</t>
  </si>
  <si>
    <t>АУП</t>
  </si>
  <si>
    <t>РСС+ОП</t>
  </si>
  <si>
    <t>всего</t>
  </si>
  <si>
    <t>нормативная</t>
  </si>
  <si>
    <t>мин.норматив</t>
  </si>
  <si>
    <t>на нормативную</t>
  </si>
  <si>
    <t>на фактическую</t>
  </si>
  <si>
    <t xml:space="preserve"> (разъединитель Вологда  216+ Череповец 148)</t>
  </si>
  <si>
    <t>гос.номер транспорта</t>
  </si>
  <si>
    <t>Недостаток транспорта, ед</t>
  </si>
  <si>
    <t xml:space="preserve">* - Расчет нормативного количества транспорта выполнен на основании приказа Госстроя Российской федерации от 05.09.2000 № 200 "Об утверждении нормативов и методических указаний по определению потребности в машинах и механизмах для эксплуатации и ремонта коммунальных электрических и тепловых сетей". </t>
  </si>
  <si>
    <t>Приобретение в ИП,                                        ед.</t>
  </si>
  <si>
    <t>Кол-во                                        у.е.</t>
  </si>
  <si>
    <t>Нормативное количество * ед</t>
  </si>
  <si>
    <t>Факт количество,                             ед</t>
  </si>
  <si>
    <t>Марка</t>
  </si>
  <si>
    <t>Право владения</t>
  </si>
  <si>
    <t>Аренда</t>
  </si>
  <si>
    <t>МАКАР                            (на базе ГАЗ ГАЗЕЛЬ)</t>
  </si>
  <si>
    <t>с 026 ун 750</t>
  </si>
  <si>
    <t>ВАЗ 2123</t>
  </si>
  <si>
    <t>м 424 вс 35</t>
  </si>
  <si>
    <t>Собственность</t>
  </si>
  <si>
    <t>ВАЗ 213100</t>
  </si>
  <si>
    <t>е 897 тс 35</t>
  </si>
  <si>
    <t>ГАЗ                             СОБОЛЬ 25527</t>
  </si>
  <si>
    <t>ГАЗ ГАЗЕЛЬ 2705</t>
  </si>
  <si>
    <t>м 153 ув 35</t>
  </si>
  <si>
    <t>к 165 но 35</t>
  </si>
  <si>
    <t>Обоснование необходимости приобретения дополнительного транспорта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</si>
</sst>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₽_-;\-* #,##0.00\ _₽_-;_-* &quot;-&quot;??\ _₽_-;_-@_-"/>
    <numFmt numFmtId="165" formatCode="0.0"/>
    <numFmt numFmtId="166" formatCode="#,##0.0000_р_."/>
    <numFmt numFmtId="167" formatCode="_-* #,##0.000\ _₽_-;\-* #,##0.000\ _₽_-;_-* &quot;-&quot;???\ _₽_-;_-@_-"/>
    <numFmt numFmtId="168" formatCode="_-* #,##0.000\ _₽_-;\-* #,##0.000\ _₽_-;_-* &quot;-&quot;??\ _₽_-;_-@_-"/>
    <numFmt numFmtId="169" formatCode="#,##0.000_ ;\-#,##0.000\ "/>
    <numFmt numFmtId="170" formatCode="0.000"/>
    <numFmt numFmtId="171" formatCode="_-* #,##0.00\ _₽_-;\-* #,##0.00\ _₽_-;_-* &quot;-&quot;???\ _₽_-;_-@_-"/>
    <numFmt numFmtId="172" formatCode="_(&quot;$&quot;* #,##0_);_(&quot;$&quot;* \(#,##0\);_(&quot;$&quot;* &quot;-&quot;_);_(@_)"/>
    <numFmt numFmtId="173" formatCode="0.0000"/>
    <numFmt numFmtId="174" formatCode="_-* #,##0\ _₽_-;\-* #,##0\ _₽_-;_-* &quot;-&quot;??\ _₽_-;_-@_-"/>
    <numFmt numFmtId="175" formatCode="_-* #,##0.0\ _₽_-;\-* #,##0.0\ _₽_-;_-* &quot;-&quot;?\ _₽_-;_-@_-"/>
  </numFmts>
  <fonts count="7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4"/>
      <name val="Times New Roman"/>
      <family val="1"/>
      <charset val="204"/>
    </font>
    <font>
      <sz val="9"/>
      <color indexed="1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0"/>
      <color rgb="FF7030A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sz val="8"/>
      <name val="Arial"/>
      <family val="2"/>
    </font>
    <font>
      <sz val="8"/>
      <color indexed="8"/>
      <name val="Calibri"/>
      <family val="2"/>
      <charset val="204"/>
    </font>
    <font>
      <sz val="10"/>
      <color indexed="8"/>
      <name val="Arial1"/>
      <charset val="204"/>
    </font>
    <font>
      <sz val="11"/>
      <color indexed="8"/>
      <name val="Calibri"/>
      <family val="2"/>
    </font>
    <font>
      <u/>
      <sz val="8"/>
      <color theme="10"/>
      <name val="Arial"/>
      <family val="2"/>
      <charset val="204"/>
    </font>
    <font>
      <u/>
      <sz val="9"/>
      <color theme="10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4"/>
      <name val="Times New Roman"/>
      <family val="1"/>
    </font>
    <font>
      <b/>
      <sz val="14"/>
      <color rgb="FF373737"/>
      <name val="Times New Roman"/>
      <family val="1"/>
    </font>
    <font>
      <sz val="14"/>
      <color rgb="FF373737"/>
      <name val="Times New Roman"/>
      <family val="1"/>
    </font>
    <font>
      <vertAlign val="subscript"/>
      <sz val="14"/>
      <color rgb="FF373737"/>
      <name val="Times New Roman"/>
      <family val="1"/>
    </font>
    <font>
      <sz val="14"/>
      <color rgb="FF00B0F0"/>
      <name val="Times New Roman"/>
      <family val="1"/>
    </font>
    <font>
      <sz val="14"/>
      <color rgb="FF0070C0"/>
      <name val="Times New Roman"/>
      <family val="1"/>
    </font>
    <font>
      <sz val="14"/>
      <color rgb="FF333333"/>
      <name val="Times New Roman"/>
      <family val="1"/>
    </font>
    <font>
      <b/>
      <sz val="14"/>
      <name val="Times New Roman"/>
      <family val="1"/>
    </font>
    <font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  <font>
      <sz val="14"/>
      <color rgb="FF333333"/>
      <name val="Arial"/>
      <family val="2"/>
      <charset val="204"/>
    </font>
    <font>
      <sz val="12"/>
      <color theme="1"/>
      <name val="Times New Roman"/>
      <family val="1"/>
    </font>
    <font>
      <b/>
      <sz val="14"/>
      <color rgb="FFFF0000"/>
      <name val="Times New Roman"/>
      <family val="1"/>
    </font>
    <font>
      <sz val="14"/>
      <color rgb="FF6B6B6B"/>
      <name val="Times New Roman"/>
      <family val="1"/>
    </font>
    <font>
      <b/>
      <sz val="14"/>
      <color theme="1"/>
      <name val="Times New Roman"/>
      <family val="1"/>
      <charset val="204"/>
    </font>
    <font>
      <sz val="14"/>
      <color theme="1"/>
      <name val="TimesNewRomanPSMT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Arial"/>
      <family val="2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1F4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8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91">
    <xf numFmtId="0" fontId="0" fillId="0" borderId="0"/>
    <xf numFmtId="0" fontId="14" fillId="0" borderId="0"/>
    <xf numFmtId="166" fontId="15" fillId="0" borderId="0">
      <alignment vertical="top"/>
    </xf>
    <xf numFmtId="0" fontId="19" fillId="3" borderId="0" applyNumberFormat="0" applyBorder="0" applyAlignment="0">
      <alignment horizontal="left" vertical="center"/>
    </xf>
    <xf numFmtId="49" fontId="17" fillId="3" borderId="0" applyBorder="0">
      <alignment vertical="top"/>
    </xf>
    <xf numFmtId="0" fontId="22" fillId="0" borderId="0" applyNumberFormat="0" applyFill="0" applyBorder="0" applyAlignment="0" applyProtection="0"/>
    <xf numFmtId="0" fontId="7" fillId="0" borderId="0"/>
    <xf numFmtId="166" fontId="15" fillId="0" borderId="0">
      <alignment vertical="top"/>
    </xf>
    <xf numFmtId="9" fontId="20" fillId="0" borderId="0" applyFont="0" applyFill="0" applyBorder="0" applyAlignment="0" applyProtection="0"/>
    <xf numFmtId="0" fontId="25" fillId="0" borderId="0" applyBorder="0">
      <alignment horizontal="center" vertical="center" wrapText="1"/>
    </xf>
    <xf numFmtId="4" fontId="17" fillId="10" borderId="0" applyBorder="0">
      <alignment horizontal="right"/>
    </xf>
    <xf numFmtId="0" fontId="26" fillId="0" borderId="25" applyBorder="0">
      <alignment horizontal="center" vertical="center" wrapText="1"/>
    </xf>
    <xf numFmtId="4" fontId="17" fillId="10" borderId="0" applyBorder="0">
      <alignment horizontal="right"/>
    </xf>
    <xf numFmtId="0" fontId="20" fillId="0" borderId="0"/>
    <xf numFmtId="49" fontId="17" fillId="0" borderId="0" applyBorder="0">
      <alignment vertical="top"/>
    </xf>
    <xf numFmtId="0" fontId="27" fillId="0" borderId="0"/>
    <xf numFmtId="0" fontId="20" fillId="0" borderId="0"/>
    <xf numFmtId="0" fontId="27" fillId="11" borderId="44" applyNumberFormat="0" applyFont="0" applyAlignment="0" applyProtection="0"/>
    <xf numFmtId="0" fontId="28" fillId="0" borderId="45" applyNumberFormat="0" applyFill="0" applyAlignment="0" applyProtection="0"/>
    <xf numFmtId="0" fontId="29" fillId="12" borderId="0" applyNumberFormat="0" applyBorder="0" applyAlignment="0" applyProtection="0"/>
    <xf numFmtId="0" fontId="30" fillId="13" borderId="0" applyNumberFormat="0" applyBorder="0" applyAlignment="0" applyProtection="0"/>
    <xf numFmtId="0" fontId="31" fillId="0" borderId="46" applyNumberFormat="0" applyFill="0" applyAlignment="0" applyProtection="0"/>
    <xf numFmtId="0" fontId="32" fillId="14" borderId="47" applyNumberFormat="0" applyAlignment="0" applyProtection="0"/>
    <xf numFmtId="0" fontId="33" fillId="0" borderId="0" applyNumberFormat="0" applyFill="0" applyBorder="0" applyAlignment="0" applyProtection="0"/>
    <xf numFmtId="0" fontId="20" fillId="0" borderId="0"/>
    <xf numFmtId="0" fontId="12" fillId="0" borderId="0"/>
    <xf numFmtId="172" fontId="15" fillId="0" borderId="0">
      <alignment vertical="top"/>
    </xf>
    <xf numFmtId="0" fontId="20" fillId="0" borderId="0"/>
    <xf numFmtId="164" fontId="7" fillId="0" borderId="0" applyFont="0" applyFill="0" applyBorder="0" applyAlignment="0" applyProtection="0"/>
    <xf numFmtId="4" fontId="17" fillId="15" borderId="5" applyBorder="0">
      <alignment horizontal="right"/>
    </xf>
    <xf numFmtId="0" fontId="2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 applyBorder="0" applyProtection="0"/>
    <xf numFmtId="0" fontId="36" fillId="0" borderId="0" applyBorder="0" applyProtection="0"/>
    <xf numFmtId="164" fontId="37" fillId="0" borderId="0" applyFont="0" applyFill="0" applyBorder="0" applyAlignment="0" applyProtection="0"/>
    <xf numFmtId="0" fontId="7" fillId="0" borderId="0"/>
    <xf numFmtId="0" fontId="7" fillId="0" borderId="0" applyNumberFormat="0" applyFill="0" applyAlignment="0" applyProtection="0"/>
    <xf numFmtId="0" fontId="7" fillId="0" borderId="0" applyNumberFormat="0" applyFill="0" applyAlignment="0" applyProtection="0"/>
    <xf numFmtId="0" fontId="7" fillId="0" borderId="0" applyNumberFormat="0" applyFill="0" applyAlignment="0" applyProtection="0"/>
    <xf numFmtId="0" fontId="7" fillId="0" borderId="0" applyNumberFormat="0" applyFill="0" applyAlignment="0" applyProtection="0"/>
    <xf numFmtId="0" fontId="7" fillId="0" borderId="0" applyNumberFormat="0" applyFill="0" applyAlignment="0" applyProtection="0"/>
    <xf numFmtId="0" fontId="7" fillId="0" borderId="0" applyNumberFormat="0" applyFill="0" applyAlignment="0" applyProtection="0"/>
    <xf numFmtId="0" fontId="7" fillId="0" borderId="0" applyNumberFormat="0" applyFill="0" applyAlignment="0" applyProtection="0"/>
    <xf numFmtId="0" fontId="7" fillId="0" borderId="0" applyNumberFormat="0" applyFill="0" applyAlignment="0" applyProtection="0"/>
    <xf numFmtId="0" fontId="7" fillId="0" borderId="0" applyNumberFormat="0" applyFill="0" applyAlignment="0" applyProtection="0"/>
    <xf numFmtId="9" fontId="12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 applyNumberFormat="0" applyFill="0" applyAlignment="0" applyProtection="0"/>
    <xf numFmtId="0" fontId="6" fillId="0" borderId="0" applyNumberFormat="0" applyFill="0" applyAlignment="0" applyProtection="0"/>
    <xf numFmtId="0" fontId="6" fillId="0" borderId="0" applyNumberFormat="0" applyFill="0" applyAlignment="0" applyProtection="0"/>
    <xf numFmtId="0" fontId="6" fillId="0" borderId="0" applyNumberFormat="0" applyFill="0" applyAlignment="0" applyProtection="0"/>
    <xf numFmtId="0" fontId="6" fillId="0" borderId="0" applyNumberFormat="0" applyFill="0" applyAlignment="0" applyProtection="0"/>
    <xf numFmtId="0" fontId="6" fillId="0" borderId="0" applyNumberFormat="0" applyFill="0" applyAlignment="0" applyProtection="0"/>
    <xf numFmtId="0" fontId="6" fillId="0" borderId="0" applyNumberFormat="0" applyFill="0" applyAlignment="0" applyProtection="0"/>
    <xf numFmtId="0" fontId="6" fillId="0" borderId="0" applyNumberFormat="0" applyFill="0" applyAlignment="0" applyProtection="0"/>
    <xf numFmtId="0" fontId="6" fillId="0" borderId="0" applyNumberFormat="0" applyFill="0" applyAlignment="0" applyProtection="0"/>
    <xf numFmtId="0" fontId="5" fillId="0" borderId="0" applyNumberFormat="0" applyFill="0" applyAlignment="0" applyProtection="0"/>
    <xf numFmtId="0" fontId="5" fillId="0" borderId="0" applyNumberFormat="0" applyFill="0" applyAlignment="0" applyProtection="0"/>
    <xf numFmtId="0" fontId="5" fillId="0" borderId="0" applyNumberFormat="0" applyFill="0" applyAlignment="0" applyProtection="0"/>
    <xf numFmtId="0" fontId="5" fillId="0" borderId="0" applyNumberFormat="0" applyFill="0" applyAlignment="0" applyProtection="0"/>
    <xf numFmtId="0" fontId="5" fillId="0" borderId="0" applyNumberFormat="0" applyFill="0" applyAlignment="0" applyProtection="0"/>
    <xf numFmtId="0" fontId="5" fillId="0" borderId="0"/>
    <xf numFmtId="0" fontId="5" fillId="0" borderId="0" applyNumberFormat="0" applyFill="0" applyAlignment="0" applyProtection="0"/>
    <xf numFmtId="0" fontId="5" fillId="0" borderId="0" applyNumberFormat="0" applyFill="0" applyAlignment="0" applyProtection="0"/>
    <xf numFmtId="0" fontId="5" fillId="0" borderId="0"/>
    <xf numFmtId="0" fontId="5" fillId="0" borderId="0" applyNumberFormat="0" applyFill="0" applyAlignment="0" applyProtection="0"/>
    <xf numFmtId="0" fontId="5" fillId="0" borderId="0" applyNumberFormat="0" applyFill="0" applyAlignment="0" applyProtection="0"/>
    <xf numFmtId="164" fontId="5" fillId="0" borderId="0" applyFont="0" applyFill="0" applyBorder="0" applyAlignment="0" applyProtection="0"/>
    <xf numFmtId="0" fontId="4" fillId="0" borderId="0"/>
    <xf numFmtId="0" fontId="3" fillId="0" borderId="0" applyNumberFormat="0" applyFill="0" applyAlignment="0" applyProtection="0"/>
    <xf numFmtId="0" fontId="3" fillId="0" borderId="0" applyNumberFormat="0" applyFill="0" applyAlignment="0" applyProtection="0"/>
    <xf numFmtId="0" fontId="3" fillId="0" borderId="0" applyNumberFormat="0" applyFill="0" applyAlignment="0" applyProtection="0"/>
    <xf numFmtId="0" fontId="3" fillId="0" borderId="0" applyNumberFormat="0" applyFill="0" applyAlignment="0" applyProtection="0"/>
    <xf numFmtId="0" fontId="3" fillId="0" borderId="0" applyNumberFormat="0" applyFill="0" applyAlignment="0" applyProtection="0"/>
    <xf numFmtId="0" fontId="3" fillId="0" borderId="0"/>
    <xf numFmtId="0" fontId="3" fillId="0" borderId="0" applyNumberFormat="0" applyFill="0" applyAlignment="0" applyProtection="0"/>
    <xf numFmtId="0" fontId="3" fillId="0" borderId="0" applyNumberFormat="0" applyFill="0" applyAlignment="0" applyProtection="0"/>
    <xf numFmtId="0" fontId="3" fillId="0" borderId="0"/>
    <xf numFmtId="0" fontId="3" fillId="0" borderId="0" applyNumberFormat="0" applyFill="0" applyAlignment="0" applyProtection="0"/>
    <xf numFmtId="0" fontId="3" fillId="0" borderId="0" applyNumberFormat="0" applyFill="0" applyAlignment="0" applyProtection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91">
    <xf numFmtId="0" fontId="0" fillId="0" borderId="0" xfId="0"/>
    <xf numFmtId="0" fontId="8" fillId="0" borderId="0" xfId="0" applyFont="1"/>
    <xf numFmtId="164" fontId="8" fillId="0" borderId="0" xfId="0" applyNumberFormat="1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vertical="center" wrapText="1"/>
    </xf>
    <xf numFmtId="0" fontId="0" fillId="2" borderId="0" xfId="0" applyFill="1"/>
    <xf numFmtId="0" fontId="8" fillId="0" borderId="0" xfId="0" applyFont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164" fontId="8" fillId="4" borderId="10" xfId="0" applyNumberFormat="1" applyFont="1" applyFill="1" applyBorder="1" applyAlignment="1">
      <alignment horizontal="center" vertical="center"/>
    </xf>
    <xf numFmtId="164" fontId="8" fillId="4" borderId="7" xfId="0" applyNumberFormat="1" applyFont="1" applyFill="1" applyBorder="1" applyAlignment="1">
      <alignment horizontal="center" vertical="center"/>
    </xf>
    <xf numFmtId="0" fontId="8" fillId="4" borderId="5" xfId="0" applyFont="1" applyFill="1" applyBorder="1"/>
    <xf numFmtId="0" fontId="8" fillId="4" borderId="5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/>
    </xf>
    <xf numFmtId="167" fontId="8" fillId="6" borderId="5" xfId="0" applyNumberFormat="1" applyFont="1" applyFill="1" applyBorder="1"/>
    <xf numFmtId="0" fontId="8" fillId="6" borderId="5" xfId="0" applyFont="1" applyFill="1" applyBorder="1" applyAlignment="1">
      <alignment horizontal="left" vertical="center" indent="1"/>
    </xf>
    <xf numFmtId="0" fontId="9" fillId="6" borderId="5" xfId="0" applyFont="1" applyFill="1" applyBorder="1" applyAlignment="1">
      <alignment horizontal="center" vertical="center" wrapText="1"/>
    </xf>
    <xf numFmtId="0" fontId="16" fillId="6" borderId="5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17" fontId="8" fillId="6" borderId="5" xfId="0" applyNumberFormat="1" applyFont="1" applyFill="1" applyBorder="1" applyAlignment="1">
      <alignment horizontal="left" vertical="center" wrapText="1" indent="1"/>
    </xf>
    <xf numFmtId="0" fontId="8" fillId="6" borderId="4" xfId="0" applyFont="1" applyFill="1" applyBorder="1" applyAlignment="1">
      <alignment vertical="center" wrapText="1"/>
    </xf>
    <xf numFmtId="17" fontId="8" fillId="6" borderId="5" xfId="0" applyNumberFormat="1" applyFont="1" applyFill="1" applyBorder="1" applyAlignment="1">
      <alignment horizontal="center"/>
    </xf>
    <xf numFmtId="165" fontId="8" fillId="6" borderId="5" xfId="0" applyNumberFormat="1" applyFont="1" applyFill="1" applyBorder="1" applyAlignment="1">
      <alignment horizontal="center" vertical="center"/>
    </xf>
    <xf numFmtId="17" fontId="8" fillId="6" borderId="5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/>
    <xf numFmtId="167" fontId="8" fillId="6" borderId="6" xfId="0" applyNumberFormat="1" applyFont="1" applyFill="1" applyBorder="1"/>
    <xf numFmtId="0" fontId="8" fillId="2" borderId="5" xfId="0" applyFont="1" applyFill="1" applyBorder="1"/>
    <xf numFmtId="0" fontId="8" fillId="2" borderId="2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left" vertical="center" indent="1"/>
    </xf>
    <xf numFmtId="0" fontId="9" fillId="2" borderId="4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wrapText="1"/>
    </xf>
    <xf numFmtId="0" fontId="8" fillId="2" borderId="18" xfId="0" applyFont="1" applyFill="1" applyBorder="1" applyAlignment="1">
      <alignment horizontal="center" vertical="center"/>
    </xf>
    <xf numFmtId="17" fontId="8" fillId="2" borderId="5" xfId="0" applyNumberFormat="1" applyFont="1" applyFill="1" applyBorder="1" applyAlignment="1">
      <alignment horizontal="center"/>
    </xf>
    <xf numFmtId="165" fontId="8" fillId="2" borderId="18" xfId="0" applyNumberFormat="1" applyFont="1" applyFill="1" applyBorder="1" applyAlignment="1">
      <alignment horizontal="center" vertical="center"/>
    </xf>
    <xf numFmtId="17" fontId="8" fillId="2" borderId="5" xfId="0" applyNumberFormat="1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 wrapText="1"/>
    </xf>
    <xf numFmtId="164" fontId="8" fillId="4" borderId="16" xfId="0" applyNumberFormat="1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/>
    </xf>
    <xf numFmtId="0" fontId="8" fillId="6" borderId="18" xfId="0" applyFont="1" applyFill="1" applyBorder="1" applyAlignment="1">
      <alignment horizontal="center"/>
    </xf>
    <xf numFmtId="168" fontId="8" fillId="0" borderId="0" xfId="0" applyNumberFormat="1" applyFont="1"/>
    <xf numFmtId="0" fontId="22" fillId="4" borderId="5" xfId="5" applyFill="1" applyBorder="1" applyAlignment="1">
      <alignment horizontal="center" vertical="center" wrapText="1"/>
    </xf>
    <xf numFmtId="170" fontId="23" fillId="4" borderId="5" xfId="0" applyNumberFormat="1" applyFont="1" applyFill="1" applyBorder="1"/>
    <xf numFmtId="2" fontId="24" fillId="4" borderId="5" xfId="0" applyNumberFormat="1" applyFont="1" applyFill="1" applyBorder="1"/>
    <xf numFmtId="170" fontId="24" fillId="4" borderId="5" xfId="0" applyNumberFormat="1" applyFont="1" applyFill="1" applyBorder="1"/>
    <xf numFmtId="0" fontId="23" fillId="8" borderId="5" xfId="0" applyFont="1" applyFill="1" applyBorder="1" applyAlignment="1">
      <alignment horizontal="center" vertical="center" wrapText="1"/>
    </xf>
    <xf numFmtId="0" fontId="23" fillId="4" borderId="5" xfId="0" applyFont="1" applyFill="1" applyBorder="1"/>
    <xf numFmtId="167" fontId="23" fillId="4" borderId="5" xfId="0" applyNumberFormat="1" applyFont="1" applyFill="1" applyBorder="1" applyAlignment="1">
      <alignment horizontal="right"/>
    </xf>
    <xf numFmtId="171" fontId="8" fillId="4" borderId="5" xfId="0" applyNumberFormat="1" applyFont="1" applyFill="1" applyBorder="1"/>
    <xf numFmtId="171" fontId="8" fillId="4" borderId="5" xfId="0" applyNumberFormat="1" applyFont="1" applyFill="1" applyBorder="1" applyAlignment="1">
      <alignment wrapText="1"/>
    </xf>
    <xf numFmtId="171" fontId="23" fillId="4" borderId="5" xfId="0" applyNumberFormat="1" applyFont="1" applyFill="1" applyBorder="1"/>
    <xf numFmtId="0" fontId="10" fillId="2" borderId="18" xfId="0" applyFont="1" applyFill="1" applyBorder="1" applyAlignment="1">
      <alignment horizontal="center" vertical="center"/>
    </xf>
    <xf numFmtId="167" fontId="8" fillId="0" borderId="0" xfId="0" applyNumberFormat="1" applyFont="1"/>
    <xf numFmtId="169" fontId="8" fillId="0" borderId="0" xfId="0" applyNumberFormat="1" applyFont="1"/>
    <xf numFmtId="0" fontId="22" fillId="8" borderId="5" xfId="5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/>
    </xf>
    <xf numFmtId="170" fontId="8" fillId="4" borderId="5" xfId="0" applyNumberFormat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wrapText="1"/>
    </xf>
    <xf numFmtId="0" fontId="38" fillId="4" borderId="5" xfId="5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39" fillId="4" borderId="5" xfId="5" applyFont="1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17" fontId="8" fillId="2" borderId="5" xfId="0" applyNumberFormat="1" applyFont="1" applyFill="1" applyBorder="1" applyAlignment="1">
      <alignment horizontal="left" vertical="center" wrapText="1" indent="1"/>
    </xf>
    <xf numFmtId="0" fontId="9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indent="1"/>
    </xf>
    <xf numFmtId="0" fontId="8" fillId="2" borderId="4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164" fontId="8" fillId="4" borderId="12" xfId="0" applyNumberFormat="1" applyFont="1" applyFill="1" applyBorder="1" applyAlignment="1">
      <alignment horizontal="center" vertical="center"/>
    </xf>
    <xf numFmtId="164" fontId="8" fillId="4" borderId="14" xfId="0" applyNumberFormat="1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50" xfId="0" applyFont="1" applyFill="1" applyBorder="1" applyAlignment="1">
      <alignment horizontal="center" vertical="center" wrapText="1"/>
    </xf>
    <xf numFmtId="164" fontId="8" fillId="4" borderId="27" xfId="0" applyNumberFormat="1" applyFont="1" applyFill="1" applyBorder="1" applyAlignment="1">
      <alignment horizontal="center" vertical="center"/>
    </xf>
    <xf numFmtId="164" fontId="8" fillId="4" borderId="18" xfId="0" applyNumberFormat="1" applyFont="1" applyFill="1" applyBorder="1" applyAlignment="1">
      <alignment horizontal="center" vertical="center"/>
    </xf>
    <xf numFmtId="0" fontId="8" fillId="2" borderId="50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/>
    </xf>
    <xf numFmtId="0" fontId="10" fillId="2" borderId="50" xfId="0" applyFont="1" applyFill="1" applyBorder="1" applyAlignment="1">
      <alignment horizontal="center" vertical="center"/>
    </xf>
    <xf numFmtId="0" fontId="10" fillId="2" borderId="51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0" borderId="0" xfId="0" applyFont="1"/>
    <xf numFmtId="0" fontId="10" fillId="2" borderId="23" xfId="0" applyFont="1" applyFill="1" applyBorder="1" applyAlignment="1">
      <alignment horizontal="center"/>
    </xf>
    <xf numFmtId="164" fontId="40" fillId="4" borderId="12" xfId="0" applyNumberFormat="1" applyFont="1" applyFill="1" applyBorder="1" applyAlignment="1">
      <alignment horizontal="center" vertical="center"/>
    </xf>
    <xf numFmtId="164" fontId="40" fillId="4" borderId="14" xfId="0" applyNumberFormat="1" applyFont="1" applyFill="1" applyBorder="1" applyAlignment="1">
      <alignment horizontal="center" vertical="center"/>
    </xf>
    <xf numFmtId="164" fontId="40" fillId="4" borderId="11" xfId="0" applyNumberFormat="1" applyFont="1" applyFill="1" applyBorder="1" applyAlignment="1">
      <alignment horizontal="center" vertical="center"/>
    </xf>
    <xf numFmtId="164" fontId="40" fillId="4" borderId="10" xfId="0" applyNumberFormat="1" applyFont="1" applyFill="1" applyBorder="1" applyAlignment="1">
      <alignment horizontal="center" vertical="center"/>
    </xf>
    <xf numFmtId="167" fontId="40" fillId="4" borderId="15" xfId="0" applyNumberFormat="1" applyFont="1" applyFill="1" applyBorder="1" applyAlignment="1">
      <alignment horizontal="center" vertical="center"/>
    </xf>
    <xf numFmtId="167" fontId="40" fillId="4" borderId="11" xfId="0" applyNumberFormat="1" applyFont="1" applyFill="1" applyBorder="1" applyAlignment="1">
      <alignment horizontal="center" vertical="center"/>
    </xf>
    <xf numFmtId="167" fontId="40" fillId="4" borderId="10" xfId="0" applyNumberFormat="1" applyFont="1" applyFill="1" applyBorder="1" applyAlignment="1">
      <alignment horizontal="center" vertical="center"/>
    </xf>
    <xf numFmtId="167" fontId="40" fillId="4" borderId="12" xfId="0" applyNumberFormat="1" applyFont="1" applyFill="1" applyBorder="1" applyAlignment="1">
      <alignment horizontal="center" vertical="center"/>
    </xf>
    <xf numFmtId="167" fontId="40" fillId="4" borderId="14" xfId="0" applyNumberFormat="1" applyFont="1" applyFill="1" applyBorder="1" applyAlignment="1">
      <alignment horizontal="center" vertical="center"/>
    </xf>
    <xf numFmtId="167" fontId="40" fillId="2" borderId="7" xfId="0" applyNumberFormat="1" applyFont="1" applyFill="1" applyBorder="1" applyAlignment="1">
      <alignment horizontal="center" vertical="center"/>
    </xf>
    <xf numFmtId="167" fontId="40" fillId="2" borderId="9" xfId="0" applyNumberFormat="1" applyFont="1" applyFill="1" applyBorder="1" applyAlignment="1">
      <alignment horizontal="center" vertical="center"/>
    </xf>
    <xf numFmtId="167" fontId="40" fillId="2" borderId="10" xfId="0" applyNumberFormat="1" applyFont="1" applyFill="1" applyBorder="1" applyAlignment="1">
      <alignment horizontal="center" vertical="center"/>
    </xf>
    <xf numFmtId="167" fontId="40" fillId="2" borderId="11" xfId="0" applyNumberFormat="1" applyFont="1" applyFill="1" applyBorder="1" applyAlignment="1">
      <alignment horizontal="center" vertical="center"/>
    </xf>
    <xf numFmtId="167" fontId="41" fillId="2" borderId="12" xfId="0" applyNumberFormat="1" applyFont="1" applyFill="1" applyBorder="1" applyAlignment="1">
      <alignment horizontal="center" vertical="center"/>
    </xf>
    <xf numFmtId="167" fontId="41" fillId="2" borderId="14" xfId="0" applyNumberFormat="1" applyFont="1" applyFill="1" applyBorder="1" applyAlignment="1">
      <alignment horizontal="center" vertical="center"/>
    </xf>
    <xf numFmtId="167" fontId="8" fillId="4" borderId="15" xfId="0" applyNumberFormat="1" applyFont="1" applyFill="1" applyBorder="1" applyAlignment="1">
      <alignment horizontal="center" vertical="center"/>
    </xf>
    <xf numFmtId="167" fontId="8" fillId="4" borderId="31" xfId="0" applyNumberFormat="1" applyFont="1" applyFill="1" applyBorder="1" applyAlignment="1">
      <alignment horizontal="center" vertical="center"/>
    </xf>
    <xf numFmtId="167" fontId="8" fillId="4" borderId="10" xfId="0" applyNumberFormat="1" applyFont="1" applyFill="1" applyBorder="1" applyAlignment="1">
      <alignment horizontal="center" vertical="center"/>
    </xf>
    <xf numFmtId="167" fontId="8" fillId="4" borderId="11" xfId="0" applyNumberFormat="1" applyFont="1" applyFill="1" applyBorder="1" applyAlignment="1">
      <alignment horizontal="center" vertical="center"/>
    </xf>
    <xf numFmtId="167" fontId="8" fillId="4" borderId="12" xfId="0" applyNumberFormat="1" applyFont="1" applyFill="1" applyBorder="1" applyAlignment="1">
      <alignment horizontal="center" vertical="center"/>
    </xf>
    <xf numFmtId="167" fontId="8" fillId="4" borderId="14" xfId="0" applyNumberFormat="1" applyFont="1" applyFill="1" applyBorder="1" applyAlignment="1">
      <alignment horizontal="center" vertical="center"/>
    </xf>
    <xf numFmtId="167" fontId="8" fillId="2" borderId="7" xfId="0" applyNumberFormat="1" applyFont="1" applyFill="1" applyBorder="1" applyAlignment="1">
      <alignment horizontal="center" vertical="center"/>
    </xf>
    <xf numFmtId="167" fontId="8" fillId="2" borderId="9" xfId="0" applyNumberFormat="1" applyFont="1" applyFill="1" applyBorder="1" applyAlignment="1">
      <alignment horizontal="center" vertical="center"/>
    </xf>
    <xf numFmtId="167" fontId="8" fillId="2" borderId="10" xfId="0" applyNumberFormat="1" applyFont="1" applyFill="1" applyBorder="1" applyAlignment="1">
      <alignment horizontal="center" vertical="center"/>
    </xf>
    <xf numFmtId="167" fontId="8" fillId="2" borderId="11" xfId="0" applyNumberFormat="1" applyFont="1" applyFill="1" applyBorder="1" applyAlignment="1">
      <alignment horizontal="center" vertical="center"/>
    </xf>
    <xf numFmtId="167" fontId="10" fillId="2" borderId="12" xfId="0" applyNumberFormat="1" applyFont="1" applyFill="1" applyBorder="1" applyAlignment="1">
      <alignment horizontal="center" vertical="center"/>
    </xf>
    <xf numFmtId="167" fontId="10" fillId="2" borderId="14" xfId="0" applyNumberFormat="1" applyFont="1" applyFill="1" applyBorder="1" applyAlignment="1">
      <alignment horizontal="center" vertical="center"/>
    </xf>
    <xf numFmtId="164" fontId="8" fillId="4" borderId="24" xfId="0" applyNumberFormat="1" applyFont="1" applyFill="1" applyBorder="1" applyAlignment="1">
      <alignment horizontal="center" vertical="center"/>
    </xf>
    <xf numFmtId="167" fontId="8" fillId="4" borderId="7" xfId="0" applyNumberFormat="1" applyFont="1" applyFill="1" applyBorder="1" applyAlignment="1">
      <alignment horizontal="center" vertical="center"/>
    </xf>
    <xf numFmtId="167" fontId="10" fillId="4" borderId="12" xfId="0" applyNumberFormat="1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/>
    </xf>
    <xf numFmtId="0" fontId="40" fillId="4" borderId="7" xfId="0" applyFont="1" applyFill="1" applyBorder="1" applyAlignment="1">
      <alignment horizontal="center" vertical="center" wrapText="1"/>
    </xf>
    <xf numFmtId="0" fontId="40" fillId="4" borderId="9" xfId="0" applyFont="1" applyFill="1" applyBorder="1" applyAlignment="1">
      <alignment horizontal="center" vertical="center" wrapText="1"/>
    </xf>
    <xf numFmtId="164" fontId="40" fillId="4" borderId="16" xfId="0" applyNumberFormat="1" applyFont="1" applyFill="1" applyBorder="1" applyAlignment="1">
      <alignment horizontal="center" vertical="center"/>
    </xf>
    <xf numFmtId="164" fontId="40" fillId="4" borderId="17" xfId="0" applyNumberFormat="1" applyFont="1" applyFill="1" applyBorder="1" applyAlignment="1">
      <alignment horizontal="center" vertical="center"/>
    </xf>
    <xf numFmtId="164" fontId="40" fillId="4" borderId="9" xfId="0" applyNumberFormat="1" applyFont="1" applyFill="1" applyBorder="1" applyAlignment="1">
      <alignment horizontal="center" vertical="center"/>
    </xf>
    <xf numFmtId="167" fontId="40" fillId="4" borderId="10" xfId="0" applyNumberFormat="1" applyFont="1" applyFill="1" applyBorder="1" applyAlignment="1">
      <alignment horizontal="right"/>
    </xf>
    <xf numFmtId="167" fontId="41" fillId="4" borderId="10" xfId="0" applyNumberFormat="1" applyFont="1" applyFill="1" applyBorder="1" applyAlignment="1">
      <alignment horizontal="center" vertical="center" wrapText="1"/>
    </xf>
    <xf numFmtId="167" fontId="41" fillId="4" borderId="12" xfId="0" applyNumberFormat="1" applyFont="1" applyFill="1" applyBorder="1" applyAlignment="1">
      <alignment horizontal="center" vertical="center" wrapText="1"/>
    </xf>
    <xf numFmtId="167" fontId="8" fillId="0" borderId="0" xfId="0" applyNumberFormat="1" applyFont="1" applyAlignment="1">
      <alignment horizontal="right"/>
    </xf>
    <xf numFmtId="168" fontId="40" fillId="4" borderId="11" xfId="0" applyNumberFormat="1" applyFont="1" applyFill="1" applyBorder="1" applyAlignment="1">
      <alignment horizontal="center" vertical="center"/>
    </xf>
    <xf numFmtId="167" fontId="10" fillId="0" borderId="0" xfId="0" applyNumberFormat="1" applyFont="1"/>
    <xf numFmtId="0" fontId="45" fillId="0" borderId="0" xfId="6" applyFont="1"/>
    <xf numFmtId="0" fontId="46" fillId="0" borderId="0" xfId="6" applyFont="1"/>
    <xf numFmtId="0" fontId="45" fillId="0" borderId="56" xfId="6" applyFont="1" applyBorder="1" applyAlignment="1">
      <alignment horizontal="center" vertical="center" wrapText="1"/>
    </xf>
    <xf numFmtId="0" fontId="45" fillId="0" borderId="56" xfId="6" applyFont="1" applyBorder="1"/>
    <xf numFmtId="168" fontId="45" fillId="0" borderId="56" xfId="6" applyNumberFormat="1" applyFont="1" applyBorder="1"/>
    <xf numFmtId="0" fontId="45" fillId="0" borderId="56" xfId="6" applyFont="1" applyBorder="1" applyAlignment="1">
      <alignment horizontal="justify" wrapText="1"/>
    </xf>
    <xf numFmtId="4" fontId="45" fillId="0" borderId="56" xfId="6" applyNumberFormat="1" applyFont="1" applyBorder="1"/>
    <xf numFmtId="0" fontId="49" fillId="0" borderId="0" xfId="6" applyFont="1" applyAlignment="1">
      <alignment horizontal="justify"/>
    </xf>
    <xf numFmtId="0" fontId="49" fillId="0" borderId="0" xfId="6" applyFont="1" applyAlignment="1">
      <alignment horizontal="left"/>
    </xf>
    <xf numFmtId="174" fontId="45" fillId="0" borderId="56" xfId="6" applyNumberFormat="1" applyFont="1" applyBorder="1"/>
    <xf numFmtId="0" fontId="44" fillId="21" borderId="56" xfId="6" applyFont="1" applyFill="1" applyBorder="1" applyAlignment="1">
      <alignment horizontal="right" vertical="center"/>
    </xf>
    <xf numFmtId="175" fontId="44" fillId="21" borderId="56" xfId="6" applyNumberFormat="1" applyFont="1" applyFill="1" applyBorder="1" applyAlignment="1">
      <alignment horizontal="right" vertical="center"/>
    </xf>
    <xf numFmtId="2" fontId="44" fillId="21" borderId="56" xfId="6" applyNumberFormat="1" applyFont="1" applyFill="1" applyBorder="1" applyAlignment="1">
      <alignment horizontal="right" vertical="center"/>
    </xf>
    <xf numFmtId="0" fontId="45" fillId="0" borderId="56" xfId="6" applyFont="1" applyBorder="1" applyAlignment="1">
      <alignment horizontal="center" vertical="center"/>
    </xf>
    <xf numFmtId="0" fontId="46" fillId="0" borderId="56" xfId="6" applyFont="1" applyBorder="1"/>
    <xf numFmtId="0" fontId="45" fillId="0" borderId="56" xfId="6" applyFont="1" applyBorder="1" applyAlignment="1">
      <alignment wrapText="1"/>
    </xf>
    <xf numFmtId="0" fontId="45" fillId="0" borderId="52" xfId="6" applyFont="1" applyBorder="1" applyAlignment="1">
      <alignment horizontal="center" vertical="center" wrapText="1"/>
    </xf>
    <xf numFmtId="0" fontId="45" fillId="0" borderId="53" xfId="6" applyFont="1" applyBorder="1" applyAlignment="1">
      <alignment horizontal="center" vertical="center" wrapText="1"/>
    </xf>
    <xf numFmtId="49" fontId="45" fillId="0" borderId="52" xfId="6" applyNumberFormat="1" applyFont="1" applyBorder="1" applyAlignment="1">
      <alignment horizontal="justify" wrapText="1"/>
    </xf>
    <xf numFmtId="0" fontId="45" fillId="0" borderId="52" xfId="6" applyFont="1" applyBorder="1" applyAlignment="1">
      <alignment horizontal="justify" wrapText="1"/>
    </xf>
    <xf numFmtId="0" fontId="45" fillId="0" borderId="64" xfId="6" applyFont="1" applyBorder="1" applyAlignment="1">
      <alignment horizontal="justify" wrapText="1"/>
    </xf>
    <xf numFmtId="164" fontId="45" fillId="0" borderId="56" xfId="6" applyNumberFormat="1" applyFont="1" applyBorder="1"/>
    <xf numFmtId="170" fontId="45" fillId="0" borderId="56" xfId="6" applyNumberFormat="1" applyFont="1" applyBorder="1"/>
    <xf numFmtId="0" fontId="45" fillId="16" borderId="0" xfId="6" applyFont="1" applyFill="1"/>
    <xf numFmtId="173" fontId="45" fillId="17" borderId="0" xfId="6" applyNumberFormat="1" applyFont="1" applyFill="1"/>
    <xf numFmtId="0" fontId="52" fillId="0" borderId="0" xfId="6" applyFont="1"/>
    <xf numFmtId="170" fontId="45" fillId="0" borderId="0" xfId="6" applyNumberFormat="1" applyFont="1"/>
    <xf numFmtId="1" fontId="45" fillId="0" borderId="0" xfId="6" applyNumberFormat="1" applyFont="1"/>
    <xf numFmtId="0" fontId="47" fillId="0" borderId="56" xfId="6" applyFont="1" applyBorder="1" applyAlignment="1">
      <alignment horizontal="center" vertical="center" wrapText="1"/>
    </xf>
    <xf numFmtId="0" fontId="55" fillId="0" borderId="0" xfId="6" applyFont="1" applyAlignment="1">
      <alignment vertical="center"/>
    </xf>
    <xf numFmtId="2" fontId="45" fillId="0" borderId="0" xfId="6" applyNumberFormat="1" applyFont="1"/>
    <xf numFmtId="0" fontId="55" fillId="0" borderId="0" xfId="6" applyFont="1" applyAlignment="1">
      <alignment vertical="center" wrapText="1"/>
    </xf>
    <xf numFmtId="2" fontId="45" fillId="9" borderId="0" xfId="6" applyNumberFormat="1" applyFont="1" applyFill="1"/>
    <xf numFmtId="0" fontId="57" fillId="0" borderId="0" xfId="6" applyFont="1"/>
    <xf numFmtId="2" fontId="45" fillId="22" borderId="0" xfId="6" applyNumberFormat="1" applyFont="1" applyFill="1"/>
    <xf numFmtId="2" fontId="45" fillId="20" borderId="0" xfId="6" applyNumberFormat="1" applyFont="1" applyFill="1"/>
    <xf numFmtId="0" fontId="55" fillId="0" borderId="0" xfId="6" applyFont="1"/>
    <xf numFmtId="0" fontId="45" fillId="0" borderId="56" xfId="6" applyFont="1" applyBorder="1" applyAlignment="1">
      <alignment horizontal="right"/>
    </xf>
    <xf numFmtId="0" fontId="45" fillId="0" borderId="0" xfId="6" applyFont="1" applyAlignment="1">
      <alignment wrapText="1"/>
    </xf>
    <xf numFmtId="0" fontId="45" fillId="0" borderId="0" xfId="6" applyFont="1" applyAlignment="1">
      <alignment horizontal="center" vertical="center"/>
    </xf>
    <xf numFmtId="0" fontId="47" fillId="0" borderId="0" xfId="13" applyFont="1" applyAlignment="1">
      <alignment horizontal="right"/>
    </xf>
    <xf numFmtId="0" fontId="47" fillId="0" borderId="56" xfId="13" applyFont="1" applyBorder="1" applyAlignment="1">
      <alignment horizontal="center" vertical="center" wrapText="1"/>
    </xf>
    <xf numFmtId="0" fontId="47" fillId="0" borderId="56" xfId="13" applyFont="1" applyBorder="1" applyAlignment="1">
      <alignment horizontal="left" vertical="top" wrapText="1"/>
    </xf>
    <xf numFmtId="0" fontId="47" fillId="0" borderId="0" xfId="13" applyFont="1"/>
    <xf numFmtId="0" fontId="47" fillId="18" borderId="0" xfId="13" applyFont="1" applyFill="1"/>
    <xf numFmtId="0" fontId="47" fillId="0" borderId="56" xfId="13" applyFont="1" applyBorder="1" applyAlignment="1">
      <alignment horizontal="center" vertical="center"/>
    </xf>
    <xf numFmtId="0" fontId="47" fillId="0" borderId="0" xfId="13" applyFont="1" applyAlignment="1">
      <alignment vertical="top" wrapText="1"/>
    </xf>
    <xf numFmtId="0" fontId="45" fillId="18" borderId="0" xfId="6" applyFont="1" applyFill="1"/>
    <xf numFmtId="0" fontId="47" fillId="0" borderId="56" xfId="13" applyFont="1" applyBorder="1" applyAlignment="1">
      <alignment vertical="top" wrapText="1"/>
    </xf>
    <xf numFmtId="165" fontId="45" fillId="18" borderId="0" xfId="6" applyNumberFormat="1" applyFont="1" applyFill="1"/>
    <xf numFmtId="1" fontId="45" fillId="0" borderId="56" xfId="6" applyNumberFormat="1" applyFont="1" applyBorder="1"/>
    <xf numFmtId="2" fontId="45" fillId="0" borderId="56" xfId="6" applyNumberFormat="1" applyFont="1" applyBorder="1"/>
    <xf numFmtId="164" fontId="45" fillId="0" borderId="56" xfId="37" applyFont="1" applyFill="1" applyBorder="1" applyAlignment="1">
      <alignment horizontal="center"/>
    </xf>
    <xf numFmtId="0" fontId="47" fillId="0" borderId="0" xfId="13" applyFont="1" applyAlignment="1">
      <alignment vertical="center" wrapText="1"/>
    </xf>
    <xf numFmtId="0" fontId="47" fillId="0" borderId="0" xfId="13" applyFont="1" applyAlignment="1">
      <alignment horizontal="center" vertical="center" wrapText="1"/>
    </xf>
    <xf numFmtId="0" fontId="58" fillId="0" borderId="0" xfId="0" applyFont="1"/>
    <xf numFmtId="165" fontId="45" fillId="0" borderId="56" xfId="6" applyNumberFormat="1" applyFont="1" applyBorder="1"/>
    <xf numFmtId="2" fontId="45" fillId="0" borderId="56" xfId="6" applyNumberFormat="1" applyFont="1" applyBorder="1" applyAlignment="1">
      <alignment horizontal="center" vertical="center"/>
    </xf>
    <xf numFmtId="165" fontId="45" fillId="9" borderId="0" xfId="6" applyNumberFormat="1" applyFont="1" applyFill="1"/>
    <xf numFmtId="165" fontId="45" fillId="0" borderId="0" xfId="6" applyNumberFormat="1" applyFont="1"/>
    <xf numFmtId="2" fontId="45" fillId="0" borderId="56" xfId="6" applyNumberFormat="1" applyFont="1" applyBorder="1" applyAlignment="1">
      <alignment vertical="center"/>
    </xf>
    <xf numFmtId="0" fontId="45" fillId="0" borderId="56" xfId="6" applyFont="1" applyBorder="1" applyAlignment="1">
      <alignment vertical="center" wrapText="1"/>
    </xf>
    <xf numFmtId="0" fontId="45" fillId="0" borderId="56" xfId="6" applyFont="1" applyBorder="1" applyAlignment="1">
      <alignment vertical="center"/>
    </xf>
    <xf numFmtId="1" fontId="45" fillId="0" borderId="56" xfId="6" applyNumberFormat="1" applyFont="1" applyBorder="1" applyAlignment="1">
      <alignment vertical="center"/>
    </xf>
    <xf numFmtId="0" fontId="45" fillId="23" borderId="56" xfId="6" applyFont="1" applyFill="1" applyBorder="1"/>
    <xf numFmtId="165" fontId="45" fillId="0" borderId="56" xfId="6" applyNumberFormat="1" applyFont="1" applyBorder="1" applyAlignment="1">
      <alignment vertical="center"/>
    </xf>
    <xf numFmtId="165" fontId="45" fillId="23" borderId="56" xfId="6" applyNumberFormat="1" applyFont="1" applyFill="1" applyBorder="1"/>
    <xf numFmtId="165" fontId="47" fillId="0" borderId="56" xfId="6" applyNumberFormat="1" applyFont="1" applyBorder="1" applyAlignment="1">
      <alignment vertical="center"/>
    </xf>
    <xf numFmtId="0" fontId="45" fillId="9" borderId="0" xfId="6" applyFont="1" applyFill="1"/>
    <xf numFmtId="16" fontId="45" fillId="9" borderId="0" xfId="6" applyNumberFormat="1" applyFont="1" applyFill="1"/>
    <xf numFmtId="17" fontId="45" fillId="9" borderId="0" xfId="6" applyNumberFormat="1" applyFont="1" applyFill="1"/>
    <xf numFmtId="0" fontId="61" fillId="0" borderId="0" xfId="6" applyFont="1"/>
    <xf numFmtId="0" fontId="22" fillId="0" borderId="0" xfId="5" applyAlignment="1" applyProtection="1"/>
    <xf numFmtId="0" fontId="63" fillId="0" borderId="0" xfId="6" applyFont="1"/>
    <xf numFmtId="164" fontId="45" fillId="0" borderId="0" xfId="6" applyNumberFormat="1" applyFont="1"/>
    <xf numFmtId="0" fontId="7" fillId="0" borderId="0" xfId="6"/>
    <xf numFmtId="0" fontId="44" fillId="21" borderId="0" xfId="6" applyFont="1" applyFill="1" applyAlignment="1">
      <alignment horizontal="right" vertical="center"/>
    </xf>
    <xf numFmtId="2" fontId="44" fillId="21" borderId="0" xfId="6" applyNumberFormat="1" applyFont="1" applyFill="1" applyAlignment="1">
      <alignment horizontal="right" vertical="center"/>
    </xf>
    <xf numFmtId="16" fontId="47" fillId="0" borderId="56" xfId="13" applyNumberFormat="1" applyFont="1" applyBorder="1" applyAlignment="1">
      <alignment horizontal="center" vertical="top" wrapText="1"/>
    </xf>
    <xf numFmtId="174" fontId="45" fillId="0" borderId="56" xfId="6" applyNumberFormat="1" applyFont="1" applyBorder="1" applyAlignment="1">
      <alignment vertical="center"/>
    </xf>
    <xf numFmtId="171" fontId="40" fillId="4" borderId="31" xfId="0" applyNumberFormat="1" applyFont="1" applyFill="1" applyBorder="1" applyAlignment="1">
      <alignment horizontal="center" vertical="center"/>
    </xf>
    <xf numFmtId="171" fontId="40" fillId="4" borderId="11" xfId="0" applyNumberFormat="1" applyFont="1" applyFill="1" applyBorder="1" applyAlignment="1">
      <alignment horizontal="center" vertical="center"/>
    </xf>
    <xf numFmtId="171" fontId="41" fillId="4" borderId="14" xfId="0" applyNumberFormat="1" applyFont="1" applyFill="1" applyBorder="1" applyAlignment="1">
      <alignment horizontal="center" vertical="center"/>
    </xf>
    <xf numFmtId="164" fontId="45" fillId="0" borderId="56" xfId="37" applyFont="1" applyFill="1" applyBorder="1" applyAlignment="1">
      <alignment horizontal="right"/>
    </xf>
    <xf numFmtId="164" fontId="47" fillId="0" borderId="56" xfId="37" applyFont="1" applyFill="1" applyBorder="1" applyAlignment="1">
      <alignment horizontal="right"/>
    </xf>
    <xf numFmtId="0" fontId="45" fillId="0" borderId="0" xfId="6" applyFont="1" applyAlignment="1">
      <alignment horizontal="center" vertical="center" wrapText="1"/>
    </xf>
    <xf numFmtId="2" fontId="46" fillId="0" borderId="0" xfId="6" applyNumberFormat="1" applyFont="1" applyAlignment="1">
      <alignment vertical="center" wrapText="1"/>
    </xf>
    <xf numFmtId="165" fontId="45" fillId="0" borderId="0" xfId="6" applyNumberFormat="1" applyFont="1" applyAlignment="1">
      <alignment vertical="center" wrapText="1"/>
    </xf>
    <xf numFmtId="165" fontId="45" fillId="0" borderId="0" xfId="6" applyNumberFormat="1" applyFont="1" applyAlignment="1">
      <alignment horizontal="right" vertical="center" wrapText="1"/>
    </xf>
    <xf numFmtId="2" fontId="60" fillId="0" borderId="0" xfId="6" applyNumberFormat="1" applyFont="1" applyAlignment="1">
      <alignment vertical="center" wrapText="1"/>
    </xf>
    <xf numFmtId="165" fontId="44" fillId="0" borderId="0" xfId="6" applyNumberFormat="1" applyFont="1" applyAlignment="1">
      <alignment vertical="center" wrapText="1"/>
    </xf>
    <xf numFmtId="165" fontId="44" fillId="0" borderId="0" xfId="6" applyNumberFormat="1" applyFont="1" applyAlignment="1">
      <alignment horizontal="right" vertical="center" wrapText="1"/>
    </xf>
    <xf numFmtId="0" fontId="45" fillId="19" borderId="56" xfId="6" applyFont="1" applyFill="1" applyBorder="1"/>
    <xf numFmtId="0" fontId="51" fillId="0" borderId="0" xfId="6" applyFont="1"/>
    <xf numFmtId="167" fontId="45" fillId="0" borderId="0" xfId="6" applyNumberFormat="1" applyFont="1"/>
    <xf numFmtId="0" fontId="46" fillId="0" borderId="56" xfId="6" applyFont="1" applyBorder="1" applyAlignment="1">
      <alignment horizontal="justify" wrapText="1"/>
    </xf>
    <xf numFmtId="4" fontId="46" fillId="0" borderId="56" xfId="6" applyNumberFormat="1" applyFont="1" applyBorder="1"/>
    <xf numFmtId="167" fontId="46" fillId="0" borderId="56" xfId="6" applyNumberFormat="1" applyFont="1" applyBorder="1"/>
    <xf numFmtId="167" fontId="46" fillId="0" borderId="0" xfId="6" applyNumberFormat="1" applyFont="1"/>
    <xf numFmtId="0" fontId="46" fillId="0" borderId="0" xfId="6" applyFont="1" applyAlignment="1">
      <alignment horizontal="center" vertical="center"/>
    </xf>
    <xf numFmtId="3" fontId="46" fillId="7" borderId="56" xfId="6" applyNumberFormat="1" applyFont="1" applyFill="1" applyBorder="1"/>
    <xf numFmtId="1" fontId="45" fillId="7" borderId="56" xfId="6" applyNumberFormat="1" applyFont="1" applyFill="1" applyBorder="1" applyAlignment="1">
      <alignment wrapText="1"/>
    </xf>
    <xf numFmtId="0" fontId="46" fillId="7" borderId="56" xfId="6" applyFont="1" applyFill="1" applyBorder="1"/>
    <xf numFmtId="0" fontId="45" fillId="7" borderId="0" xfId="6" applyFont="1" applyFill="1"/>
    <xf numFmtId="174" fontId="45" fillId="7" borderId="56" xfId="6" applyNumberFormat="1" applyFont="1" applyFill="1" applyBorder="1"/>
    <xf numFmtId="174" fontId="47" fillId="7" borderId="56" xfId="6" applyNumberFormat="1" applyFont="1" applyFill="1" applyBorder="1"/>
    <xf numFmtId="0" fontId="45" fillId="7" borderId="56" xfId="6" applyFont="1" applyFill="1" applyBorder="1"/>
    <xf numFmtId="0" fontId="45" fillId="5" borderId="0" xfId="6" applyFont="1" applyFill="1"/>
    <xf numFmtId="0" fontId="56" fillId="0" borderId="0" xfId="6" applyFont="1" applyAlignment="1">
      <alignment horizontal="center" vertical="center" wrapText="1"/>
    </xf>
    <xf numFmtId="0" fontId="42" fillId="0" borderId="0" xfId="6" applyFont="1" applyAlignment="1">
      <alignment horizontal="center" vertical="center" wrapText="1"/>
    </xf>
    <xf numFmtId="0" fontId="7" fillId="0" borderId="0" xfId="6" applyAlignment="1">
      <alignment horizontal="center" vertical="center" wrapText="1"/>
    </xf>
    <xf numFmtId="0" fontId="43" fillId="0" borderId="0" xfId="6" applyFont="1" applyAlignment="1">
      <alignment horizontal="center" vertical="center" wrapText="1"/>
    </xf>
    <xf numFmtId="0" fontId="7" fillId="0" borderId="0" xfId="6" applyAlignment="1">
      <alignment wrapText="1"/>
    </xf>
    <xf numFmtId="0" fontId="47" fillId="19" borderId="56" xfId="13" applyFont="1" applyFill="1" applyBorder="1" applyAlignment="1">
      <alignment vertical="top" wrapText="1"/>
    </xf>
    <xf numFmtId="165" fontId="45" fillId="24" borderId="56" xfId="6" applyNumberFormat="1" applyFont="1" applyFill="1" applyBorder="1" applyAlignment="1">
      <alignment vertical="center"/>
    </xf>
    <xf numFmtId="2" fontId="45" fillId="25" borderId="56" xfId="6" applyNumberFormat="1" applyFont="1" applyFill="1" applyBorder="1" applyAlignment="1">
      <alignment vertical="center"/>
    </xf>
    <xf numFmtId="0" fontId="45" fillId="25" borderId="0" xfId="6" applyFont="1" applyFill="1"/>
    <xf numFmtId="0" fontId="45" fillId="0" borderId="66" xfId="6" applyFont="1" applyBorder="1"/>
    <xf numFmtId="2" fontId="46" fillId="7" borderId="66" xfId="6" applyNumberFormat="1" applyFont="1" applyFill="1" applyBorder="1"/>
    <xf numFmtId="0" fontId="12" fillId="0" borderId="0" xfId="0" applyFont="1" applyAlignment="1">
      <alignment horizontal="center" vertical="center"/>
    </xf>
    <xf numFmtId="174" fontId="47" fillId="19" borderId="56" xfId="6" applyNumberFormat="1" applyFont="1" applyFill="1" applyBorder="1"/>
    <xf numFmtId="0" fontId="47" fillId="19" borderId="56" xfId="6" applyFont="1" applyFill="1" applyBorder="1" applyAlignment="1">
      <alignment horizontal="center" vertical="center" wrapText="1"/>
    </xf>
    <xf numFmtId="2" fontId="45" fillId="19" borderId="56" xfId="6" applyNumberFormat="1" applyFont="1" applyFill="1" applyBorder="1" applyAlignment="1">
      <alignment vertical="center"/>
    </xf>
    <xf numFmtId="165" fontId="45" fillId="17" borderId="66" xfId="6" applyNumberFormat="1" applyFont="1" applyFill="1" applyBorder="1"/>
    <xf numFmtId="165" fontId="45" fillId="0" borderId="66" xfId="6" applyNumberFormat="1" applyFont="1" applyBorder="1"/>
    <xf numFmtId="0" fontId="45" fillId="0" borderId="66" xfId="6" applyFont="1" applyBorder="1" applyAlignment="1">
      <alignment wrapText="1"/>
    </xf>
    <xf numFmtId="167" fontId="24" fillId="4" borderId="10" xfId="0" applyNumberFormat="1" applyFont="1" applyFill="1" applyBorder="1" applyAlignment="1">
      <alignment horizontal="center" vertical="center"/>
    </xf>
    <xf numFmtId="164" fontId="24" fillId="4" borderId="10" xfId="0" applyNumberFormat="1" applyFont="1" applyFill="1" applyBorder="1" applyAlignment="1">
      <alignment horizontal="center" vertical="center"/>
    </xf>
    <xf numFmtId="164" fontId="24" fillId="4" borderId="11" xfId="0" applyNumberFormat="1" applyFont="1" applyFill="1" applyBorder="1" applyAlignment="1">
      <alignment horizontal="center" vertical="center"/>
    </xf>
    <xf numFmtId="174" fontId="46" fillId="7" borderId="56" xfId="6" applyNumberFormat="1" applyFont="1" applyFill="1" applyBorder="1"/>
    <xf numFmtId="49" fontId="45" fillId="23" borderId="56" xfId="6" applyNumberFormat="1" applyFont="1" applyFill="1" applyBorder="1" applyAlignment="1">
      <alignment horizontal="center" vertical="center"/>
    </xf>
    <xf numFmtId="170" fontId="45" fillId="23" borderId="56" xfId="6" applyNumberFormat="1" applyFont="1" applyFill="1" applyBorder="1" applyAlignment="1">
      <alignment horizontal="center" vertical="center"/>
    </xf>
    <xf numFmtId="0" fontId="45" fillId="23" borderId="56" xfId="6" applyFont="1" applyFill="1" applyBorder="1" applyAlignment="1">
      <alignment horizontal="center" vertical="center"/>
    </xf>
    <xf numFmtId="16" fontId="45" fillId="23" borderId="56" xfId="6" applyNumberFormat="1" applyFont="1" applyFill="1" applyBorder="1" applyAlignment="1">
      <alignment horizontal="center" vertical="center"/>
    </xf>
    <xf numFmtId="164" fontId="42" fillId="0" borderId="56" xfId="37" applyFont="1" applyFill="1" applyBorder="1" applyAlignment="1">
      <alignment horizontal="center" vertical="center"/>
    </xf>
    <xf numFmtId="164" fontId="14" fillId="0" borderId="56" xfId="37" applyFont="1" applyFill="1" applyBorder="1" applyAlignment="1">
      <alignment horizontal="center" vertical="center"/>
    </xf>
    <xf numFmtId="164" fontId="42" fillId="0" borderId="74" xfId="37" applyFont="1" applyFill="1" applyBorder="1" applyAlignment="1">
      <alignment horizontal="center" vertical="center"/>
    </xf>
    <xf numFmtId="0" fontId="67" fillId="0" borderId="56" xfId="6" applyFont="1" applyBorder="1" applyAlignment="1">
      <alignment horizontal="center" vertical="center" wrapText="1"/>
    </xf>
    <xf numFmtId="0" fontId="68" fillId="0" borderId="67" xfId="6" applyFont="1" applyBorder="1" applyAlignment="1">
      <alignment horizontal="center" vertical="center" wrapText="1"/>
    </xf>
    <xf numFmtId="0" fontId="68" fillId="0" borderId="66" xfId="6" applyFont="1" applyBorder="1" applyAlignment="1">
      <alignment horizontal="center" vertical="center" wrapText="1"/>
    </xf>
    <xf numFmtId="0" fontId="68" fillId="0" borderId="70" xfId="6" applyFont="1" applyBorder="1" applyAlignment="1">
      <alignment horizontal="center" vertical="center" wrapText="1"/>
    </xf>
    <xf numFmtId="165" fontId="42" fillId="0" borderId="66" xfId="6" applyNumberFormat="1" applyFont="1" applyBorder="1" applyAlignment="1">
      <alignment horizontal="center" vertical="center"/>
    </xf>
    <xf numFmtId="165" fontId="42" fillId="0" borderId="70" xfId="6" applyNumberFormat="1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0" borderId="70" xfId="0" applyFont="1" applyBorder="1" applyAlignment="1">
      <alignment horizontal="center" vertical="center"/>
    </xf>
    <xf numFmtId="0" fontId="14" fillId="0" borderId="0" xfId="0" applyFont="1"/>
    <xf numFmtId="165" fontId="42" fillId="0" borderId="74" xfId="6" applyNumberFormat="1" applyFont="1" applyBorder="1" applyAlignment="1">
      <alignment horizontal="center" vertical="center"/>
    </xf>
    <xf numFmtId="0" fontId="14" fillId="0" borderId="74" xfId="0" applyFont="1" applyBorder="1" applyAlignment="1">
      <alignment horizontal="center" vertical="center"/>
    </xf>
    <xf numFmtId="165" fontId="42" fillId="0" borderId="70" xfId="6" applyNumberFormat="1" applyFont="1" applyBorder="1" applyAlignment="1">
      <alignment horizontal="center" vertical="center" wrapText="1"/>
    </xf>
    <xf numFmtId="165" fontId="42" fillId="0" borderId="74" xfId="6" applyNumberFormat="1" applyFont="1" applyBorder="1" applyAlignment="1">
      <alignment horizontal="center" vertical="center" wrapText="1"/>
    </xf>
    <xf numFmtId="0" fontId="14" fillId="0" borderId="56" xfId="6" applyFont="1" applyBorder="1" applyAlignment="1">
      <alignment horizontal="center" vertical="center" wrapText="1"/>
    </xf>
    <xf numFmtId="165" fontId="42" fillId="0" borderId="67" xfId="6" applyNumberFormat="1" applyFont="1" applyBorder="1" applyAlignment="1">
      <alignment horizontal="center" vertical="center"/>
    </xf>
    <xf numFmtId="165" fontId="14" fillId="0" borderId="66" xfId="0" applyNumberFormat="1" applyFont="1" applyBorder="1" applyAlignment="1">
      <alignment horizontal="center" vertical="center"/>
    </xf>
    <xf numFmtId="0" fontId="14" fillId="0" borderId="74" xfId="6" applyFont="1" applyBorder="1" applyAlignment="1">
      <alignment horizontal="center" vertical="center" wrapText="1"/>
    </xf>
    <xf numFmtId="165" fontId="42" fillId="0" borderId="72" xfId="6" applyNumberFormat="1" applyFont="1" applyBorder="1" applyAlignment="1">
      <alignment horizontal="center" vertical="center"/>
    </xf>
    <xf numFmtId="0" fontId="42" fillId="0" borderId="0" xfId="6" applyFont="1" applyAlignment="1">
      <alignment wrapText="1"/>
    </xf>
    <xf numFmtId="0" fontId="42" fillId="0" borderId="0" xfId="6" applyFont="1"/>
    <xf numFmtId="165" fontId="67" fillId="0" borderId="69" xfId="6" applyNumberFormat="1" applyFont="1" applyBorder="1" applyAlignment="1">
      <alignment horizontal="center"/>
    </xf>
    <xf numFmtId="165" fontId="67" fillId="0" borderId="71" xfId="6" applyNumberFormat="1" applyFont="1" applyBorder="1" applyAlignment="1">
      <alignment horizontal="center"/>
    </xf>
    <xf numFmtId="0" fontId="70" fillId="0" borderId="74" xfId="0" applyFont="1" applyBorder="1" applyAlignment="1">
      <alignment horizontal="center" vertical="center"/>
    </xf>
    <xf numFmtId="0" fontId="70" fillId="0" borderId="70" xfId="0" applyFont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 indent="1"/>
    </xf>
    <xf numFmtId="0" fontId="8" fillId="2" borderId="5" xfId="0" applyFont="1" applyFill="1" applyBorder="1" applyAlignment="1">
      <alignment horizontal="left" vertical="center" indent="1"/>
    </xf>
    <xf numFmtId="0" fontId="8" fillId="2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/>
    </xf>
    <xf numFmtId="0" fontId="40" fillId="4" borderId="7" xfId="0" applyFont="1" applyFill="1" applyBorder="1" applyAlignment="1">
      <alignment horizontal="center" vertical="center" wrapText="1"/>
    </xf>
    <xf numFmtId="0" fontId="40" fillId="4" borderId="9" xfId="0" applyFont="1" applyFill="1" applyBorder="1" applyAlignment="1">
      <alignment horizontal="center" vertical="center" wrapText="1"/>
    </xf>
    <xf numFmtId="0" fontId="40" fillId="4" borderId="10" xfId="0" applyFont="1" applyFill="1" applyBorder="1" applyAlignment="1">
      <alignment horizontal="center" vertical="center" wrapText="1"/>
    </xf>
    <xf numFmtId="0" fontId="40" fillId="4" borderId="11" xfId="0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center" vertical="center" wrapText="1"/>
    </xf>
    <xf numFmtId="164" fontId="8" fillId="4" borderId="9" xfId="0" applyNumberFormat="1" applyFont="1" applyFill="1" applyBorder="1" applyAlignment="1">
      <alignment horizontal="center" vertical="center" wrapText="1"/>
    </xf>
    <xf numFmtId="164" fontId="8" fillId="4" borderId="10" xfId="0" applyNumberFormat="1" applyFont="1" applyFill="1" applyBorder="1" applyAlignment="1">
      <alignment horizontal="center" vertical="center" wrapText="1"/>
    </xf>
    <xf numFmtId="164" fontId="8" fillId="4" borderId="11" xfId="0" applyNumberFormat="1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8" fillId="2" borderId="28" xfId="0" applyFont="1" applyFill="1" applyBorder="1" applyAlignment="1">
      <alignment horizontal="left" vertical="center" indent="7"/>
    </xf>
    <xf numFmtId="0" fontId="8" fillId="2" borderId="19" xfId="0" applyFont="1" applyFill="1" applyBorder="1" applyAlignment="1">
      <alignment horizontal="left" vertical="center" indent="7"/>
    </xf>
    <xf numFmtId="0" fontId="8" fillId="2" borderId="10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 indent="1"/>
    </xf>
    <xf numFmtId="0" fontId="8" fillId="2" borderId="5" xfId="0" applyFont="1" applyFill="1" applyBorder="1" applyAlignment="1">
      <alignment horizontal="center" vertical="center" wrapText="1"/>
    </xf>
    <xf numFmtId="17" fontId="8" fillId="2" borderId="5" xfId="0" applyNumberFormat="1" applyFont="1" applyFill="1" applyBorder="1" applyAlignment="1">
      <alignment horizontal="left" vertical="center" wrapText="1" indent="1"/>
    </xf>
    <xf numFmtId="0" fontId="9" fillId="2" borderId="5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36" xfId="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 wrapText="1"/>
    </xf>
    <xf numFmtId="0" fontId="10" fillId="2" borderId="49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left" vertical="center" indent="7"/>
    </xf>
    <xf numFmtId="0" fontId="8" fillId="2" borderId="37" xfId="0" applyFont="1" applyFill="1" applyBorder="1" applyAlignment="1">
      <alignment horizontal="left" vertical="center" indent="7"/>
    </xf>
    <xf numFmtId="0" fontId="8" fillId="2" borderId="16" xfId="0" applyFont="1" applyFill="1" applyBorder="1" applyAlignment="1">
      <alignment horizontal="center" vertical="center"/>
    </xf>
    <xf numFmtId="17" fontId="8" fillId="2" borderId="5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164" fontId="8" fillId="4" borderId="4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42" xfId="0" applyNumberFormat="1" applyFont="1" applyFill="1" applyBorder="1" applyAlignment="1">
      <alignment horizontal="center" vertical="center" wrapText="1"/>
    </xf>
    <xf numFmtId="164" fontId="8" fillId="4" borderId="43" xfId="0" applyNumberFormat="1" applyFont="1" applyFill="1" applyBorder="1" applyAlignment="1">
      <alignment horizontal="center" vertical="center" wrapText="1"/>
    </xf>
    <xf numFmtId="0" fontId="40" fillId="4" borderId="16" xfId="0" applyFont="1" applyFill="1" applyBorder="1" applyAlignment="1">
      <alignment horizontal="center" vertical="center" wrapText="1"/>
    </xf>
    <xf numFmtId="0" fontId="40" fillId="4" borderId="17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center" vertical="center" wrapText="1"/>
    </xf>
    <xf numFmtId="0" fontId="18" fillId="2" borderId="37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/>
    </xf>
    <xf numFmtId="0" fontId="8" fillId="6" borderId="5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left" vertical="center" wrapText="1"/>
    </xf>
    <xf numFmtId="17" fontId="8" fillId="6" borderId="5" xfId="0" applyNumberFormat="1" applyFont="1" applyFill="1" applyBorder="1" applyAlignment="1">
      <alignment horizontal="left" vertical="center" wrapText="1" indent="1"/>
    </xf>
    <xf numFmtId="0" fontId="9" fillId="6" borderId="5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left" vertical="center" indent="1"/>
    </xf>
    <xf numFmtId="0" fontId="8" fillId="6" borderId="5" xfId="0" applyFont="1" applyFill="1" applyBorder="1" applyAlignment="1">
      <alignment horizontal="left" vertical="center" indent="7"/>
    </xf>
    <xf numFmtId="0" fontId="8" fillId="6" borderId="5" xfId="0" applyFont="1" applyFill="1" applyBorder="1" applyAlignment="1">
      <alignment horizontal="left" vertical="center" wrapText="1" indent="1"/>
    </xf>
    <xf numFmtId="17" fontId="8" fillId="6" borderId="5" xfId="0" applyNumberFormat="1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8" fillId="6" borderId="32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left" vertical="center" wrapText="1"/>
    </xf>
    <xf numFmtId="0" fontId="8" fillId="6" borderId="19" xfId="0" applyFont="1" applyFill="1" applyBorder="1" applyAlignment="1">
      <alignment horizontal="left" vertical="center" wrapText="1"/>
    </xf>
    <xf numFmtId="0" fontId="8" fillId="6" borderId="22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18" fillId="6" borderId="18" xfId="0" applyFont="1" applyFill="1" applyBorder="1" applyAlignment="1">
      <alignment horizontal="center" vertical="center" wrapText="1"/>
    </xf>
    <xf numFmtId="0" fontId="18" fillId="6" borderId="19" xfId="0" applyFont="1" applyFill="1" applyBorder="1" applyAlignment="1">
      <alignment horizontal="center" vertical="center" wrapText="1"/>
    </xf>
    <xf numFmtId="0" fontId="8" fillId="6" borderId="33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38" xfId="0" applyFont="1" applyFill="1" applyBorder="1" applyAlignment="1">
      <alignment horizontal="center" vertical="center" wrapText="1"/>
    </xf>
    <xf numFmtId="1" fontId="21" fillId="0" borderId="55" xfId="6" applyNumberFormat="1" applyFont="1" applyBorder="1" applyAlignment="1">
      <alignment horizontal="center"/>
    </xf>
    <xf numFmtId="0" fontId="44" fillId="0" borderId="0" xfId="6" applyFont="1" applyAlignment="1">
      <alignment horizontal="center" vertical="center" wrapText="1"/>
    </xf>
    <xf numFmtId="0" fontId="45" fillId="0" borderId="0" xfId="6" applyFont="1" applyAlignment="1">
      <alignment horizontal="justify" wrapText="1"/>
    </xf>
    <xf numFmtId="0" fontId="47" fillId="0" borderId="33" xfId="6" applyFont="1" applyBorder="1" applyAlignment="1">
      <alignment horizontal="center" wrapText="1"/>
    </xf>
    <xf numFmtId="0" fontId="47" fillId="0" borderId="3" xfId="6" applyFont="1" applyBorder="1" applyAlignment="1">
      <alignment horizontal="center" wrapText="1"/>
    </xf>
    <xf numFmtId="0" fontId="45" fillId="0" borderId="60" xfId="6" applyFont="1" applyBorder="1" applyAlignment="1">
      <alignment horizontal="center" vertical="center" wrapText="1"/>
    </xf>
    <xf numFmtId="0" fontId="45" fillId="0" borderId="61" xfId="6" applyFont="1" applyBorder="1" applyAlignment="1">
      <alignment horizontal="center" vertical="center" wrapText="1"/>
    </xf>
    <xf numFmtId="0" fontId="45" fillId="0" borderId="62" xfId="6" applyFont="1" applyBorder="1" applyAlignment="1">
      <alignment horizontal="left" wrapText="1"/>
    </xf>
    <xf numFmtId="0" fontId="45" fillId="0" borderId="63" xfId="6" applyFont="1" applyBorder="1" applyAlignment="1">
      <alignment horizontal="left" wrapText="1"/>
    </xf>
    <xf numFmtId="0" fontId="45" fillId="0" borderId="59" xfId="6" applyFont="1" applyBorder="1" applyAlignment="1">
      <alignment horizontal="center" vertical="center"/>
    </xf>
    <xf numFmtId="0" fontId="45" fillId="0" borderId="6" xfId="6" applyFont="1" applyBorder="1" applyAlignment="1">
      <alignment horizontal="center" vertical="center"/>
    </xf>
    <xf numFmtId="0" fontId="49" fillId="0" borderId="0" xfId="6" applyFont="1" applyAlignment="1">
      <alignment horizontal="left"/>
    </xf>
    <xf numFmtId="0" fontId="49" fillId="0" borderId="63" xfId="6" applyFont="1" applyBorder="1" applyAlignment="1">
      <alignment horizontal="left"/>
    </xf>
    <xf numFmtId="49" fontId="45" fillId="0" borderId="56" xfId="6" applyNumberFormat="1" applyFont="1" applyBorder="1" applyAlignment="1">
      <alignment horizontal="center" vertical="center"/>
    </xf>
    <xf numFmtId="0" fontId="45" fillId="0" borderId="20" xfId="6" applyFont="1" applyBorder="1" applyAlignment="1">
      <alignment horizontal="center" vertical="center"/>
    </xf>
    <xf numFmtId="0" fontId="48" fillId="0" borderId="0" xfId="6" applyFont="1" applyAlignment="1">
      <alignment horizontal="center"/>
    </xf>
    <xf numFmtId="0" fontId="45" fillId="0" borderId="56" xfId="6" applyFont="1" applyBorder="1" applyAlignment="1">
      <alignment horizontal="justify" vertical="center" wrapText="1"/>
    </xf>
    <xf numFmtId="0" fontId="45" fillId="0" borderId="56" xfId="6" applyFont="1" applyBorder="1" applyAlignment="1">
      <alignment horizontal="center" vertical="center" wrapText="1"/>
    </xf>
    <xf numFmtId="0" fontId="48" fillId="0" borderId="49" xfId="6" applyFont="1" applyBorder="1" applyAlignment="1">
      <alignment horizontal="center"/>
    </xf>
    <xf numFmtId="0" fontId="45" fillId="0" borderId="53" xfId="6" applyFont="1" applyBorder="1" applyAlignment="1">
      <alignment horizontal="justify" wrapText="1"/>
    </xf>
    <xf numFmtId="0" fontId="45" fillId="0" borderId="40" xfId="6" applyFont="1" applyBorder="1" applyAlignment="1">
      <alignment horizontal="justify" wrapText="1"/>
    </xf>
    <xf numFmtId="0" fontId="45" fillId="0" borderId="39" xfId="6" applyFont="1" applyBorder="1" applyAlignment="1">
      <alignment horizontal="justify" wrapText="1"/>
    </xf>
    <xf numFmtId="0" fontId="45" fillId="0" borderId="64" xfId="6" applyFont="1" applyBorder="1" applyAlignment="1">
      <alignment horizontal="justify" wrapText="1"/>
    </xf>
    <xf numFmtId="0" fontId="45" fillId="0" borderId="54" xfId="6" applyFont="1" applyBorder="1" applyAlignment="1">
      <alignment horizontal="justify" wrapText="1"/>
    </xf>
    <xf numFmtId="0" fontId="45" fillId="0" borderId="65" xfId="6" applyFont="1" applyBorder="1" applyAlignment="1">
      <alignment horizontal="justify" wrapText="1"/>
    </xf>
    <xf numFmtId="0" fontId="45" fillId="0" borderId="64" xfId="6" applyFont="1" applyBorder="1" applyAlignment="1">
      <alignment horizontal="left" vertical="center" wrapText="1"/>
    </xf>
    <xf numFmtId="0" fontId="45" fillId="0" borderId="54" xfId="6" applyFont="1" applyBorder="1" applyAlignment="1">
      <alignment horizontal="left" vertical="center" wrapText="1"/>
    </xf>
    <xf numFmtId="0" fontId="45" fillId="0" borderId="65" xfId="6" applyFont="1" applyBorder="1" applyAlignment="1">
      <alignment horizontal="left" vertical="center" wrapText="1"/>
    </xf>
    <xf numFmtId="0" fontId="54" fillId="0" borderId="0" xfId="6" applyFont="1" applyAlignment="1">
      <alignment horizontal="center" wrapText="1"/>
    </xf>
    <xf numFmtId="0" fontId="47" fillId="0" borderId="56" xfId="6" applyFont="1" applyBorder="1" applyAlignment="1">
      <alignment horizontal="center" vertical="center" wrapText="1"/>
    </xf>
    <xf numFmtId="0" fontId="47" fillId="0" borderId="57" xfId="6" applyFont="1" applyBorder="1" applyAlignment="1">
      <alignment horizontal="left" vertical="top" wrapText="1"/>
    </xf>
    <xf numFmtId="0" fontId="47" fillId="0" borderId="58" xfId="6" applyFont="1" applyBorder="1" applyAlignment="1">
      <alignment horizontal="left" vertical="top" wrapText="1"/>
    </xf>
    <xf numFmtId="165" fontId="45" fillId="0" borderId="56" xfId="6" applyNumberFormat="1" applyFont="1" applyBorder="1" applyAlignment="1">
      <alignment horizontal="center"/>
    </xf>
    <xf numFmtId="0" fontId="45" fillId="0" borderId="33" xfId="6" applyFont="1" applyBorder="1" applyAlignment="1">
      <alignment horizontal="left" wrapText="1"/>
    </xf>
    <xf numFmtId="0" fontId="45" fillId="0" borderId="30" xfId="6" applyFont="1" applyBorder="1" applyAlignment="1">
      <alignment horizontal="left" wrapText="1"/>
    </xf>
    <xf numFmtId="0" fontId="53" fillId="0" borderId="55" xfId="6" applyFont="1" applyBorder="1" applyAlignment="1">
      <alignment horizontal="left" vertical="center" wrapText="1"/>
    </xf>
    <xf numFmtId="0" fontId="45" fillId="0" borderId="0" xfId="6" applyFont="1" applyAlignment="1">
      <alignment horizontal="left" wrapText="1"/>
    </xf>
    <xf numFmtId="0" fontId="45" fillId="0" borderId="0" xfId="6" applyFont="1" applyAlignment="1">
      <alignment horizontal="center" wrapText="1"/>
    </xf>
    <xf numFmtId="0" fontId="47" fillId="0" borderId="56" xfId="6" applyFont="1" applyBorder="1" applyAlignment="1">
      <alignment horizontal="left" vertical="top" wrapText="1"/>
    </xf>
    <xf numFmtId="1" fontId="47" fillId="0" borderId="56" xfId="13" applyNumberFormat="1" applyFont="1" applyBorder="1" applyAlignment="1">
      <alignment horizontal="center" vertical="top" wrapText="1"/>
    </xf>
    <xf numFmtId="2" fontId="45" fillId="0" borderId="56" xfId="6" applyNumberFormat="1" applyFont="1" applyBorder="1" applyAlignment="1">
      <alignment horizontal="center"/>
    </xf>
    <xf numFmtId="0" fontId="47" fillId="0" borderId="0" xfId="13" applyFont="1" applyAlignment="1">
      <alignment horizontal="center"/>
    </xf>
    <xf numFmtId="0" fontId="47" fillId="0" borderId="56" xfId="13" applyFont="1" applyBorder="1" applyAlignment="1">
      <alignment horizontal="center" vertical="center" wrapText="1"/>
    </xf>
    <xf numFmtId="0" fontId="47" fillId="0" borderId="56" xfId="13" applyFont="1" applyBorder="1" applyAlignment="1">
      <alignment horizontal="center" vertical="top" wrapText="1"/>
    </xf>
    <xf numFmtId="0" fontId="45" fillId="0" borderId="56" xfId="6" applyFont="1" applyBorder="1" applyAlignment="1">
      <alignment horizontal="left" wrapText="1"/>
    </xf>
    <xf numFmtId="0" fontId="45" fillId="0" borderId="0" xfId="6" applyFont="1" applyAlignment="1">
      <alignment horizontal="left"/>
    </xf>
    <xf numFmtId="0" fontId="47" fillId="0" borderId="0" xfId="13" applyFont="1" applyAlignment="1">
      <alignment horizontal="center" wrapText="1"/>
    </xf>
    <xf numFmtId="0" fontId="49" fillId="0" borderId="0" xfId="6" applyFont="1" applyAlignment="1">
      <alignment horizontal="center" wrapText="1"/>
    </xf>
    <xf numFmtId="0" fontId="45" fillId="0" borderId="56" xfId="6" applyFont="1" applyBorder="1" applyAlignment="1">
      <alignment horizontal="left" vertical="center" wrapText="1"/>
    </xf>
    <xf numFmtId="165" fontId="45" fillId="0" borderId="56" xfId="6" applyNumberFormat="1" applyFont="1" applyBorder="1" applyAlignment="1">
      <alignment horizontal="center" vertical="center" wrapText="1"/>
    </xf>
    <xf numFmtId="0" fontId="62" fillId="0" borderId="56" xfId="6" applyFont="1" applyBorder="1" applyAlignment="1">
      <alignment horizontal="left" vertical="center" wrapText="1"/>
    </xf>
    <xf numFmtId="165" fontId="44" fillId="0" borderId="56" xfId="6" applyNumberFormat="1" applyFont="1" applyBorder="1" applyAlignment="1">
      <alignment horizontal="center" vertical="center" wrapText="1"/>
    </xf>
    <xf numFmtId="0" fontId="53" fillId="0" borderId="56" xfId="6" applyFont="1" applyBorder="1" applyAlignment="1">
      <alignment horizontal="center" wrapText="1"/>
    </xf>
    <xf numFmtId="0" fontId="45" fillId="0" borderId="56" xfId="6" applyFont="1" applyBorder="1" applyAlignment="1">
      <alignment horizontal="center" vertical="center"/>
    </xf>
    <xf numFmtId="165" fontId="45" fillId="24" borderId="56" xfId="6" applyNumberFormat="1" applyFont="1" applyFill="1" applyBorder="1" applyAlignment="1">
      <alignment horizontal="center" vertical="center"/>
    </xf>
    <xf numFmtId="0" fontId="45" fillId="24" borderId="56" xfId="6" applyFont="1" applyFill="1" applyBorder="1" applyAlignment="1">
      <alignment horizontal="center" vertical="center"/>
    </xf>
    <xf numFmtId="0" fontId="45" fillId="0" borderId="56" xfId="6" applyFont="1" applyBorder="1" applyAlignment="1">
      <alignment horizontal="center"/>
    </xf>
    <xf numFmtId="0" fontId="45" fillId="0" borderId="0" xfId="6" applyFont="1" applyAlignment="1">
      <alignment horizontal="center" vertical="center" wrapText="1"/>
    </xf>
    <xf numFmtId="165" fontId="14" fillId="0" borderId="79" xfId="0" applyNumberFormat="1" applyFont="1" applyBorder="1" applyAlignment="1">
      <alignment horizontal="center" vertical="center"/>
    </xf>
    <xf numFmtId="165" fontId="14" fillId="0" borderId="20" xfId="0" applyNumberFormat="1" applyFont="1" applyBorder="1" applyAlignment="1">
      <alignment horizontal="center" vertical="center"/>
    </xf>
    <xf numFmtId="165" fontId="14" fillId="0" borderId="6" xfId="0" applyNumberFormat="1" applyFont="1" applyBorder="1" applyAlignment="1">
      <alignment horizontal="center" vertical="center"/>
    </xf>
    <xf numFmtId="165" fontId="42" fillId="0" borderId="79" xfId="6" applyNumberFormat="1" applyFont="1" applyBorder="1" applyAlignment="1">
      <alignment horizontal="center" vertical="center"/>
    </xf>
    <xf numFmtId="165" fontId="42" fillId="0" borderId="20" xfId="6" applyNumberFormat="1" applyFont="1" applyBorder="1" applyAlignment="1">
      <alignment horizontal="center" vertical="center"/>
    </xf>
    <xf numFmtId="165" fontId="42" fillId="0" borderId="6" xfId="6" applyNumberFormat="1" applyFont="1" applyBorder="1" applyAlignment="1">
      <alignment horizontal="center" vertical="center"/>
    </xf>
    <xf numFmtId="165" fontId="14" fillId="0" borderId="78" xfId="0" applyNumberFormat="1" applyFont="1" applyBorder="1" applyAlignment="1">
      <alignment horizontal="center" vertical="center"/>
    </xf>
    <xf numFmtId="165" fontId="14" fillId="0" borderId="77" xfId="0" applyNumberFormat="1" applyFont="1" applyBorder="1" applyAlignment="1">
      <alignment horizontal="center" vertical="center"/>
    </xf>
    <xf numFmtId="165" fontId="69" fillId="0" borderId="78" xfId="0" applyNumberFormat="1" applyFont="1" applyBorder="1" applyAlignment="1">
      <alignment horizontal="center" vertical="center"/>
    </xf>
    <xf numFmtId="165" fontId="69" fillId="0" borderId="6" xfId="0" applyNumberFormat="1" applyFont="1" applyBorder="1" applyAlignment="1">
      <alignment horizontal="center" vertical="center"/>
    </xf>
    <xf numFmtId="0" fontId="14" fillId="0" borderId="77" xfId="6" applyFont="1" applyBorder="1" applyAlignment="1">
      <alignment horizontal="center" vertical="center" wrapText="1"/>
    </xf>
    <xf numFmtId="0" fontId="14" fillId="0" borderId="6" xfId="6" applyFont="1" applyBorder="1" applyAlignment="1">
      <alignment horizontal="center" vertical="center" wrapText="1"/>
    </xf>
    <xf numFmtId="164" fontId="42" fillId="0" borderId="77" xfId="37" applyFont="1" applyFill="1" applyBorder="1" applyAlignment="1">
      <alignment horizontal="center" vertical="center"/>
    </xf>
    <xf numFmtId="164" fontId="42" fillId="0" borderId="6" xfId="37" applyFont="1" applyFill="1" applyBorder="1" applyAlignment="1">
      <alignment horizontal="center" vertical="center"/>
    </xf>
    <xf numFmtId="165" fontId="42" fillId="0" borderId="77" xfId="6" applyNumberFormat="1" applyFont="1" applyBorder="1" applyAlignment="1">
      <alignment horizontal="center" vertical="center"/>
    </xf>
    <xf numFmtId="0" fontId="67" fillId="0" borderId="67" xfId="6" applyFont="1" applyBorder="1" applyAlignment="1">
      <alignment horizontal="center" vertical="center" wrapText="1"/>
    </xf>
    <xf numFmtId="0" fontId="67" fillId="0" borderId="68" xfId="6" applyFont="1" applyBorder="1" applyAlignment="1">
      <alignment horizontal="center" vertical="center" wrapText="1"/>
    </xf>
    <xf numFmtId="0" fontId="14" fillId="0" borderId="75" xfId="6" applyFont="1" applyBorder="1" applyAlignment="1">
      <alignment horizontal="left" vertical="center" wrapText="1"/>
    </xf>
    <xf numFmtId="0" fontId="14" fillId="0" borderId="76" xfId="6" applyFont="1" applyBorder="1" applyAlignment="1">
      <alignment horizontal="left" vertical="center" wrapText="1"/>
    </xf>
    <xf numFmtId="0" fontId="14" fillId="0" borderId="33" xfId="6" applyFont="1" applyBorder="1" applyAlignment="1">
      <alignment horizontal="left" vertical="center" wrapText="1"/>
    </xf>
    <xf numFmtId="0" fontId="14" fillId="0" borderId="30" xfId="6" applyFont="1" applyBorder="1" applyAlignment="1">
      <alignment horizontal="left" vertical="center" wrapText="1"/>
    </xf>
    <xf numFmtId="0" fontId="14" fillId="0" borderId="72" xfId="6" applyFont="1" applyBorder="1" applyAlignment="1">
      <alignment horizontal="left" vertical="center" wrapText="1"/>
    </xf>
    <xf numFmtId="0" fontId="14" fillId="0" borderId="73" xfId="6" applyFont="1" applyBorder="1" applyAlignment="1">
      <alignment horizontal="left" vertical="center" wrapText="1"/>
    </xf>
    <xf numFmtId="0" fontId="14" fillId="0" borderId="72" xfId="6" applyFont="1" applyBorder="1" applyAlignment="1">
      <alignment horizontal="left" vertical="top" wrapText="1"/>
    </xf>
    <xf numFmtId="0" fontId="14" fillId="0" borderId="73" xfId="6" applyFont="1" applyBorder="1" applyAlignment="1">
      <alignment horizontal="left" vertical="top" wrapText="1"/>
    </xf>
    <xf numFmtId="0" fontId="14" fillId="0" borderId="67" xfId="6" applyFont="1" applyBorder="1" applyAlignment="1">
      <alignment horizontal="left" vertical="center" wrapText="1"/>
    </xf>
    <xf numFmtId="0" fontId="14" fillId="0" borderId="68" xfId="6" applyFont="1" applyBorder="1" applyAlignment="1">
      <alignment horizontal="left" vertical="center" wrapText="1"/>
    </xf>
    <xf numFmtId="0" fontId="54" fillId="0" borderId="74" xfId="6" applyFont="1" applyBorder="1" applyAlignment="1">
      <alignment horizontal="center" vertical="center" wrapText="1"/>
    </xf>
    <xf numFmtId="0" fontId="66" fillId="0" borderId="0" xfId="0" applyFont="1" applyAlignment="1">
      <alignment horizontal="left" vertical="top" wrapText="1"/>
    </xf>
    <xf numFmtId="0" fontId="14" fillId="0" borderId="67" xfId="6" applyFont="1" applyBorder="1" applyAlignment="1">
      <alignment horizontal="left" vertical="top" wrapText="1"/>
    </xf>
    <xf numFmtId="0" fontId="14" fillId="0" borderId="68" xfId="6" applyFont="1" applyBorder="1" applyAlignment="1">
      <alignment horizontal="left" vertical="top" wrapText="1"/>
    </xf>
  </cellXfs>
  <cellStyles count="91">
    <cellStyle name="Гиперссылка" xfId="5" builtinId="8"/>
    <cellStyle name="Заголовок" xfId="9" xr:uid="{00000000-0005-0000-0000-000004000000}"/>
    <cellStyle name="ЗаголовокСтолбца" xfId="11" xr:uid="{00000000-0005-0000-0000-000005000000}"/>
    <cellStyle name="Значение" xfId="29" xr:uid="{00000000-0005-0000-0000-000006000000}"/>
    <cellStyle name="Обычный" xfId="0" builtinId="0"/>
    <cellStyle name="Обычный 10" xfId="14" xr:uid="{00000000-0005-0000-0000-000008000000}"/>
    <cellStyle name="Обычный 10 2 3 2" xfId="30" xr:uid="{00000000-0005-0000-0000-000009000000}"/>
    <cellStyle name="Обычный 122" xfId="42" xr:uid="{00000000-0005-0000-0000-00000A000000}"/>
    <cellStyle name="Обычный 122 2" xfId="55" xr:uid="{00000000-0005-0000-0000-00000B000000}"/>
    <cellStyle name="Обычный 122 3" xfId="61" xr:uid="{00000000-0005-0000-0000-00000C000000}"/>
    <cellStyle name="Обычный 122 4" xfId="74" xr:uid="{00000000-0005-0000-0000-00000D000000}"/>
    <cellStyle name="Обычный 13 2" xfId="88" xr:uid="{00000000-0005-0000-0000-00000E000000}"/>
    <cellStyle name="Обычный 13 6" xfId="89" xr:uid="{00000000-0005-0000-0000-00000F000000}"/>
    <cellStyle name="Обычный 130" xfId="40" xr:uid="{00000000-0005-0000-0000-000010000000}"/>
    <cellStyle name="Обычный 130 2" xfId="53" xr:uid="{00000000-0005-0000-0000-000011000000}"/>
    <cellStyle name="Обычный 130 3" xfId="62" xr:uid="{00000000-0005-0000-0000-000012000000}"/>
    <cellStyle name="Обычный 130 4" xfId="75" xr:uid="{00000000-0005-0000-0000-000013000000}"/>
    <cellStyle name="Обычный 131" xfId="41" xr:uid="{00000000-0005-0000-0000-000014000000}"/>
    <cellStyle name="Обычный 131 2" xfId="54" xr:uid="{00000000-0005-0000-0000-000015000000}"/>
    <cellStyle name="Обычный 131 3" xfId="63" xr:uid="{00000000-0005-0000-0000-000016000000}"/>
    <cellStyle name="Обычный 131 4" xfId="76" xr:uid="{00000000-0005-0000-0000-000017000000}"/>
    <cellStyle name="Обычный 137" xfId="43" xr:uid="{00000000-0005-0000-0000-000018000000}"/>
    <cellStyle name="Обычный 137 2" xfId="56" xr:uid="{00000000-0005-0000-0000-000019000000}"/>
    <cellStyle name="Обычный 137 3" xfId="64" xr:uid="{00000000-0005-0000-0000-00001A000000}"/>
    <cellStyle name="Обычный 137 4" xfId="77" xr:uid="{00000000-0005-0000-0000-00001B000000}"/>
    <cellStyle name="Обычный 138" xfId="44" xr:uid="{00000000-0005-0000-0000-00001C000000}"/>
    <cellStyle name="Обычный 138 2" xfId="57" xr:uid="{00000000-0005-0000-0000-00001D000000}"/>
    <cellStyle name="Обычный 138 3" xfId="65" xr:uid="{00000000-0005-0000-0000-00001E000000}"/>
    <cellStyle name="Обычный 138 4" xfId="78" xr:uid="{00000000-0005-0000-0000-00001F000000}"/>
    <cellStyle name="Обычный 18" xfId="87" xr:uid="{00000000-0005-0000-0000-000020000000}"/>
    <cellStyle name="Обычный 2" xfId="3" xr:uid="{00000000-0005-0000-0000-000021000000}"/>
    <cellStyle name="Обычный 2 2" xfId="2" xr:uid="{00000000-0005-0000-0000-000022000000}"/>
    <cellStyle name="Обычный 2 2 2" xfId="38" xr:uid="{00000000-0005-0000-0000-000023000000}"/>
    <cellStyle name="Обычный 2 2 2 2" xfId="51" xr:uid="{00000000-0005-0000-0000-000024000000}"/>
    <cellStyle name="Обычный 2 2 2 3" xfId="66" xr:uid="{00000000-0005-0000-0000-000025000000}"/>
    <cellStyle name="Обычный 2 2 2 4" xfId="79" xr:uid="{00000000-0005-0000-0000-000026000000}"/>
    <cellStyle name="Обычный 2 2 3" xfId="7" xr:uid="{00000000-0005-0000-0000-000027000000}"/>
    <cellStyle name="Обычный 2 3" xfId="13" xr:uid="{00000000-0005-0000-0000-000028000000}"/>
    <cellStyle name="Обычный 2 4" xfId="24" xr:uid="{00000000-0005-0000-0000-000029000000}"/>
    <cellStyle name="Обычный 3" xfId="1" xr:uid="{00000000-0005-0000-0000-00002A000000}"/>
    <cellStyle name="Обычный 3 2" xfId="25" xr:uid="{00000000-0005-0000-0000-00002B000000}"/>
    <cellStyle name="Обычный 3 3" xfId="4" xr:uid="{00000000-0005-0000-0000-00002C000000}"/>
    <cellStyle name="Обычный 4" xfId="31" xr:uid="{00000000-0005-0000-0000-00002D000000}"/>
    <cellStyle name="Обычный 5" xfId="32" xr:uid="{00000000-0005-0000-0000-00002E000000}"/>
    <cellStyle name="Обычный 53" xfId="45" xr:uid="{00000000-0005-0000-0000-00002F000000}"/>
    <cellStyle name="Обычный 53 2" xfId="58" xr:uid="{00000000-0005-0000-0000-000030000000}"/>
    <cellStyle name="Обычный 53 3" xfId="67" xr:uid="{00000000-0005-0000-0000-000031000000}"/>
    <cellStyle name="Обычный 53 4" xfId="80" xr:uid="{00000000-0005-0000-0000-000032000000}"/>
    <cellStyle name="Обычный 6" xfId="33" xr:uid="{00000000-0005-0000-0000-000033000000}"/>
    <cellStyle name="Обычный 7" xfId="34" xr:uid="{00000000-0005-0000-0000-000034000000}"/>
    <cellStyle name="Обычный 7 2 2" xfId="73" xr:uid="{00000000-0005-0000-0000-000035000000}"/>
    <cellStyle name="Обычный 74" xfId="39" xr:uid="{00000000-0005-0000-0000-000036000000}"/>
    <cellStyle name="Обычный 74 2" xfId="52" xr:uid="{00000000-0005-0000-0000-000037000000}"/>
    <cellStyle name="Обычный 74 3" xfId="68" xr:uid="{00000000-0005-0000-0000-000038000000}"/>
    <cellStyle name="Обычный 74 4" xfId="81" xr:uid="{00000000-0005-0000-0000-000039000000}"/>
    <cellStyle name="Обычный 8" xfId="6" xr:uid="{00000000-0005-0000-0000-00003A000000}"/>
    <cellStyle name="Обычный 8 2" xfId="49" xr:uid="{00000000-0005-0000-0000-00003B000000}"/>
    <cellStyle name="Обычный 8 3" xfId="69" xr:uid="{00000000-0005-0000-0000-00003C000000}"/>
    <cellStyle name="Обычный 8 4" xfId="82" xr:uid="{00000000-0005-0000-0000-00003D000000}"/>
    <cellStyle name="Обычный 9" xfId="86" xr:uid="{00000000-0005-0000-0000-00003E000000}"/>
    <cellStyle name="Обычный 93" xfId="47" xr:uid="{00000000-0005-0000-0000-00003F000000}"/>
    <cellStyle name="Обычный 93 2" xfId="60" xr:uid="{00000000-0005-0000-0000-000040000000}"/>
    <cellStyle name="Обычный 93 3" xfId="70" xr:uid="{00000000-0005-0000-0000-000041000000}"/>
    <cellStyle name="Обычный 93 4" xfId="83" xr:uid="{00000000-0005-0000-0000-000042000000}"/>
    <cellStyle name="Обычный 97" xfId="46" xr:uid="{00000000-0005-0000-0000-000043000000}"/>
    <cellStyle name="Обычный 97 2" xfId="59" xr:uid="{00000000-0005-0000-0000-000044000000}"/>
    <cellStyle name="Обычный 97 3" xfId="71" xr:uid="{00000000-0005-0000-0000-000045000000}"/>
    <cellStyle name="Обычный 97 4" xfId="84" xr:uid="{00000000-0005-0000-0000-000046000000}"/>
    <cellStyle name="Процентный 2" xfId="48" xr:uid="{00000000-0005-0000-0000-00004C000000}"/>
    <cellStyle name="Процентный 2 2 3" xfId="8" xr:uid="{00000000-0005-0000-0000-00004D000000}"/>
    <cellStyle name="Стиль 1 2" xfId="26" xr:uid="{00000000-0005-0000-0000-00004E000000}"/>
    <cellStyle name="Финансовый 2" xfId="37" xr:uid="{00000000-0005-0000-0000-000050000000}"/>
    <cellStyle name="Финансовый 3" xfId="28" xr:uid="{00000000-0005-0000-0000-000051000000}"/>
    <cellStyle name="Финансовый 3 2" xfId="50" xr:uid="{00000000-0005-0000-0000-000052000000}"/>
    <cellStyle name="Финансовый 3 3" xfId="72" xr:uid="{00000000-0005-0000-0000-000053000000}"/>
    <cellStyle name="Финансовый 3 4" xfId="85" xr:uid="{00000000-0005-0000-0000-000054000000}"/>
    <cellStyle name="Финансовый 4" xfId="90" xr:uid="{00000000-0005-0000-0000-000055000000}"/>
    <cellStyle name="Формула 2" xfId="12" xr:uid="{00000000-0005-0000-0000-000056000000}"/>
    <cellStyle name="Формула_GRES.2007.5" xfId="10" xr:uid="{00000000-0005-0000-0000-000057000000}"/>
    <cellStyle name="Excel Built-in Normal" xfId="36" xr:uid="{00000000-0005-0000-0000-000000000000}"/>
    <cellStyle name="Excel Built-in Normal 1" xfId="35" xr:uid="{00000000-0005-0000-0000-000001000000}"/>
    <cellStyle name="Normal" xfId="27" xr:uid="{00000000-0005-0000-0000-000002000000}"/>
    <cellStyle name="㼿" xfId="18" xr:uid="{00000000-0005-0000-0000-000058000000}"/>
    <cellStyle name="㼿?" xfId="19" xr:uid="{00000000-0005-0000-0000-000059000000}"/>
    <cellStyle name="㼿㼿" xfId="20" xr:uid="{00000000-0005-0000-0000-00005A000000}"/>
    <cellStyle name="㼿㼿?" xfId="17" xr:uid="{00000000-0005-0000-0000-00005B000000}"/>
    <cellStyle name="㼿㼿㼿" xfId="16" xr:uid="{00000000-0005-0000-0000-00005C000000}"/>
    <cellStyle name="㼿㼿㼿?" xfId="15" xr:uid="{00000000-0005-0000-0000-00005D000000}"/>
    <cellStyle name="㼿㼿㼿㼿" xfId="21" xr:uid="{00000000-0005-0000-0000-00005E000000}"/>
    <cellStyle name="㼿㼿㼿㼿?" xfId="22" xr:uid="{00000000-0005-0000-0000-00005F000000}"/>
    <cellStyle name="㼿㼿㼿㼿㼿" xfId="23" xr:uid="{00000000-0005-0000-0000-000060000000}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CCCC"/>
      <color rgb="FFCCECFF"/>
      <color rgb="FFFFFFCC"/>
      <color rgb="FFCCFFCC"/>
      <color rgb="FFCCFFFF"/>
      <color rgb="FFE1F4FF"/>
      <color rgb="FFFCD2F4"/>
      <color rgb="FF0000FF"/>
      <color rgb="FF6600CC"/>
      <color rgb="FFF4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SOTRUD~1/AppData/Local/Temp/YouGile/73f47be7f27e5efdf874029394bda30b0364d1c4/&#1088;&#1072;&#1089;&#1095;&#1077;&#1090;%20&#1053;&#1042;&#1042;%20&#1042;&#1069;&#1057;-&#1057;&#1053;&#1058;%202025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тр.1_9 "/>
      <sheetName val="стр.10_12"/>
      <sheetName val="долгосрочные параметры"/>
      <sheetName val="Коэффициенты индек"/>
      <sheetName val="НВВ 2025"/>
      <sheetName val="п.13(2) предлож.по коррект."/>
      <sheetName val="п.40(4,5),44(1) анализ НВВ"/>
      <sheetName val="п.44 (1) анализ НВВ"/>
      <sheetName val="Тар. результат"/>
      <sheetName val="2.1"/>
      <sheetName val="2.2"/>
      <sheetName val="аренда авто"/>
      <sheetName val="п.32(1) аренда"/>
      <sheetName val="аренда ЭСХ"/>
      <sheetName val="п.32(2) аренда"/>
      <sheetName val="аренда офис"/>
      <sheetName val="п.36 трансп.налог"/>
      <sheetName val="п.36 зем.налог"/>
      <sheetName val="на имущество"/>
      <sheetName val="численность"/>
      <sheetName val="количество"/>
      <sheetName val="1.3"/>
      <sheetName val="1.4"/>
      <sheetName val="1.5"/>
      <sheetName val="1.6 "/>
      <sheetName val="1.13"/>
      <sheetName val="1.15"/>
      <sheetName val="1.16"/>
      <sheetName val="1.17"/>
      <sheetName val="1.17.1"/>
      <sheetName val="1.18.2"/>
      <sheetName val="1.20"/>
      <sheetName val="1.20.3"/>
      <sheetName val="1.21.3"/>
      <sheetName val="1.24"/>
      <sheetName val="1.25"/>
      <sheetName val="1.27 "/>
      <sheetName val="п.34 амортизация (2020ф)"/>
      <sheetName val="п.34 амортизация (2021 ф)"/>
      <sheetName val="п.34 амортизация (2022ф)"/>
      <sheetName val="п.34 амортизация (2023ф)"/>
      <sheetName val="п.34 амортизация (2024)"/>
      <sheetName val="п.34 амортизация (2025)"/>
    </sheetNames>
    <sheetDataSet>
      <sheetData sheetId="0"/>
      <sheetData sheetId="1"/>
      <sheetData sheetId="2"/>
      <sheetData sheetId="3"/>
      <sheetData sheetId="4">
        <row r="12">
          <cell r="H12">
            <v>4727.68</v>
          </cell>
        </row>
      </sheetData>
      <sheetData sheetId="5"/>
      <sheetData sheetId="6"/>
      <sheetData sheetId="7"/>
      <sheetData sheetId="8"/>
      <sheetData sheetId="9">
        <row r="36">
          <cell r="J36">
            <v>0</v>
          </cell>
        </row>
      </sheetData>
      <sheetData sheetId="10">
        <row r="55">
          <cell r="J55">
            <v>4363.6147999999994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48">
          <cell r="E148">
            <v>154.88321308562064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hyperlink" Target="file:////var/folders/cw/AppData/AppData/Local/AppData/Local/AppData/Roaming/Microsoft/Excel/&#1076;&#1086;&#1075;&#1086;&#1074;&#1086;&#1088;/&#1082;&#1086;&#1087;&#1080;&#1103;%20&#1076;&#1086;&#1075;&#1086;&#1074;&#1086;&#1088;&#1072;%20&#1089;%20&#1087;&#1088;&#1080;&#1083;&#1086;&#1078;&#1077;&#1085;&#1080;&#1103;&#1084;&#1080;%20&#1080;%20&#1076;&#1086;&#1087;.&#1089;&#1086;&#1075;&#1083;&#1072;&#1096;&#1077;&#1085;&#1080;&#1103;&#1084;&#1080;/&#1044;&#1086;&#1075;&#1086;&#1074;&#1086;&#1088;%20&#1072;&#1088;&#1077;&#1085;&#1076;&#1099;%20&#8470;18-21%20&#1086;&#1090;%2031.12.21%20&#1054;&#1054;&#1054;%20&#1044;&#1057;&#1050;.pdf" TargetMode="External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file:////var/folders/cw/AppData/AppData/Local/AppData/Local/&#1041;&#1072;&#1077;&#1074;&#1072;/&#1059;&#1045;/&#1044;&#1080;&#1085;&#1072;&#1084;&#1080;&#1082;&#1072;%20&#1091;.&#1077;%20&#1092;&#1072;&#1082;&#1090;%202021/&#1087;&#1088;&#1086;&#1095;&#1077;&#1077;/&#1089;&#1093;&#1077;&#1084;&#1072;%20&#1076;&#1086;/&#1057;&#1093;&#1077;&#1084;&#1072;%200,4%20&#1082;&#1042;%20&#1058;&#1055;-1030%20&#1057;&#1053;&#1058;%20&#1052;&#1072;&#1096;&#1089;&#1090;&#1088;&#1086;&#1080;&#774;%20&#1076;&#1086;%20&#1088;&#1077;&#1082;&#1086;&#1085;&#1089;&#1090;&#1088;&#1091;&#1082;&#1094;&#1080;&#1080;%202021.pd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2">
    <pageSetUpPr fitToPage="1"/>
  </sheetPr>
  <dimension ref="A1:I68"/>
  <sheetViews>
    <sheetView view="pageBreakPreview" zoomScale="85" zoomScaleNormal="55" zoomScaleSheetLayoutView="85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J37" sqref="J37"/>
    </sheetView>
  </sheetViews>
  <sheetFormatPr baseColWidth="10" defaultColWidth="11" defaultRowHeight="13"/>
  <cols>
    <col min="1" max="1" width="11" style="1"/>
    <col min="2" max="2" width="12.5" style="1" customWidth="1"/>
    <col min="3" max="3" width="7.1640625" style="1" customWidth="1"/>
    <col min="4" max="4" width="22.5" style="1" customWidth="1"/>
    <col min="5" max="5" width="11" style="1"/>
    <col min="6" max="9" width="14.33203125" style="1" customWidth="1"/>
    <col min="10" max="16384" width="11" style="1"/>
  </cols>
  <sheetData>
    <row r="1" spans="1:9" ht="20.25" customHeight="1" thickBot="1">
      <c r="A1" s="312" t="s">
        <v>346</v>
      </c>
      <c r="B1" s="312"/>
      <c r="C1" s="312"/>
      <c r="D1" s="312"/>
      <c r="E1" s="312"/>
      <c r="F1" s="312"/>
      <c r="G1" s="312"/>
      <c r="H1" s="312"/>
      <c r="I1" s="312"/>
    </row>
    <row r="2" spans="1:9" ht="68.25" customHeight="1">
      <c r="A2" s="321"/>
      <c r="B2" s="323" t="s">
        <v>4</v>
      </c>
      <c r="C2" s="323" t="s">
        <v>38</v>
      </c>
      <c r="D2" s="323" t="s">
        <v>39</v>
      </c>
      <c r="E2" s="34" t="s">
        <v>59</v>
      </c>
      <c r="F2" s="317" t="s">
        <v>347</v>
      </c>
      <c r="G2" s="318"/>
      <c r="H2" s="313" t="s">
        <v>100</v>
      </c>
      <c r="I2" s="314"/>
    </row>
    <row r="3" spans="1:9" ht="15" customHeight="1">
      <c r="A3" s="322"/>
      <c r="B3" s="324"/>
      <c r="C3" s="324"/>
      <c r="D3" s="324"/>
      <c r="E3" s="35" t="s">
        <v>58</v>
      </c>
      <c r="F3" s="319"/>
      <c r="G3" s="320"/>
      <c r="H3" s="315"/>
      <c r="I3" s="316"/>
    </row>
    <row r="4" spans="1:9" ht="14" thickBot="1">
      <c r="A4" s="91">
        <v>1</v>
      </c>
      <c r="B4" s="92">
        <f>+A4+1</f>
        <v>2</v>
      </c>
      <c r="C4" s="92">
        <f>+B4+1</f>
        <v>3</v>
      </c>
      <c r="D4" s="92">
        <f>+C4+1</f>
        <v>4</v>
      </c>
      <c r="E4" s="93">
        <f>+D4+1</f>
        <v>5</v>
      </c>
      <c r="F4" s="88" t="s">
        <v>36</v>
      </c>
      <c r="G4" s="89" t="s">
        <v>35</v>
      </c>
      <c r="H4" s="103" t="s">
        <v>36</v>
      </c>
      <c r="I4" s="104" t="s">
        <v>35</v>
      </c>
    </row>
    <row r="5" spans="1:9" ht="14">
      <c r="A5" s="306" t="s">
        <v>40</v>
      </c>
      <c r="B5" s="308">
        <v>220</v>
      </c>
      <c r="C5" s="310">
        <v>1</v>
      </c>
      <c r="D5" s="83" t="s">
        <v>43</v>
      </c>
      <c r="E5" s="90">
        <v>260</v>
      </c>
      <c r="F5" s="118"/>
      <c r="G5" s="119"/>
      <c r="H5" s="107"/>
      <c r="I5" s="108">
        <f t="shared" ref="I5:I16" si="0">H5*E5/100</f>
        <v>0</v>
      </c>
    </row>
    <row r="6" spans="1:9" ht="14">
      <c r="A6" s="307"/>
      <c r="B6" s="309"/>
      <c r="C6" s="311"/>
      <c r="D6" s="80" t="s">
        <v>41</v>
      </c>
      <c r="E6" s="36">
        <v>210</v>
      </c>
      <c r="F6" s="120"/>
      <c r="G6" s="121"/>
      <c r="H6" s="107"/>
      <c r="I6" s="108">
        <f t="shared" si="0"/>
        <v>0</v>
      </c>
    </row>
    <row r="7" spans="1:9" ht="14">
      <c r="A7" s="307"/>
      <c r="B7" s="309"/>
      <c r="C7" s="311"/>
      <c r="D7" s="80" t="s">
        <v>42</v>
      </c>
      <c r="E7" s="36">
        <v>140</v>
      </c>
      <c r="F7" s="120"/>
      <c r="G7" s="121"/>
      <c r="H7" s="107"/>
      <c r="I7" s="108">
        <f t="shared" si="0"/>
        <v>0</v>
      </c>
    </row>
    <row r="8" spans="1:9" ht="14">
      <c r="A8" s="307"/>
      <c r="B8" s="309"/>
      <c r="C8" s="311">
        <v>2</v>
      </c>
      <c r="D8" s="80" t="s">
        <v>41</v>
      </c>
      <c r="E8" s="36">
        <v>270</v>
      </c>
      <c r="F8" s="120"/>
      <c r="G8" s="121"/>
      <c r="H8" s="107"/>
      <c r="I8" s="108">
        <f t="shared" si="0"/>
        <v>0</v>
      </c>
    </row>
    <row r="9" spans="1:9" ht="14">
      <c r="A9" s="307"/>
      <c r="B9" s="309"/>
      <c r="C9" s="311"/>
      <c r="D9" s="80" t="s">
        <v>42</v>
      </c>
      <c r="E9" s="36">
        <v>180</v>
      </c>
      <c r="F9" s="120"/>
      <c r="G9" s="121"/>
      <c r="H9" s="107"/>
      <c r="I9" s="108">
        <f t="shared" si="0"/>
        <v>0</v>
      </c>
    </row>
    <row r="10" spans="1:9" ht="14">
      <c r="A10" s="307"/>
      <c r="B10" s="309" t="s">
        <v>44</v>
      </c>
      <c r="C10" s="311">
        <v>1</v>
      </c>
      <c r="D10" s="80" t="s">
        <v>43</v>
      </c>
      <c r="E10" s="36">
        <v>180</v>
      </c>
      <c r="F10" s="120"/>
      <c r="G10" s="121"/>
      <c r="H10" s="107"/>
      <c r="I10" s="108">
        <f t="shared" si="0"/>
        <v>0</v>
      </c>
    </row>
    <row r="11" spans="1:9" ht="14">
      <c r="A11" s="307"/>
      <c r="B11" s="309"/>
      <c r="C11" s="311"/>
      <c r="D11" s="80" t="s">
        <v>41</v>
      </c>
      <c r="E11" s="36">
        <v>160</v>
      </c>
      <c r="F11" s="120"/>
      <c r="G11" s="121"/>
      <c r="H11" s="107"/>
      <c r="I11" s="108">
        <f t="shared" si="0"/>
        <v>0</v>
      </c>
    </row>
    <row r="12" spans="1:9" ht="14">
      <c r="A12" s="307"/>
      <c r="B12" s="309"/>
      <c r="C12" s="311"/>
      <c r="D12" s="80" t="s">
        <v>42</v>
      </c>
      <c r="E12" s="36">
        <v>130</v>
      </c>
      <c r="F12" s="120"/>
      <c r="G12" s="121"/>
      <c r="H12" s="107"/>
      <c r="I12" s="108">
        <f t="shared" si="0"/>
        <v>0</v>
      </c>
    </row>
    <row r="13" spans="1:9" ht="14">
      <c r="A13" s="307"/>
      <c r="B13" s="309"/>
      <c r="C13" s="311">
        <v>2</v>
      </c>
      <c r="D13" s="80" t="s">
        <v>41</v>
      </c>
      <c r="E13" s="36">
        <v>190</v>
      </c>
      <c r="F13" s="120"/>
      <c r="G13" s="121"/>
      <c r="H13" s="107"/>
      <c r="I13" s="108">
        <f t="shared" si="0"/>
        <v>0</v>
      </c>
    </row>
    <row r="14" spans="1:9" ht="14">
      <c r="A14" s="307"/>
      <c r="B14" s="309"/>
      <c r="C14" s="311"/>
      <c r="D14" s="80" t="s">
        <v>42</v>
      </c>
      <c r="E14" s="36">
        <v>160</v>
      </c>
      <c r="F14" s="120"/>
      <c r="G14" s="121"/>
      <c r="H14" s="107"/>
      <c r="I14" s="108">
        <f t="shared" si="0"/>
        <v>0</v>
      </c>
    </row>
    <row r="15" spans="1:9">
      <c r="A15" s="307" t="s">
        <v>45</v>
      </c>
      <c r="B15" s="84">
        <v>220</v>
      </c>
      <c r="C15" s="82" t="s">
        <v>5</v>
      </c>
      <c r="D15" s="82" t="s">
        <v>5</v>
      </c>
      <c r="E15" s="36">
        <v>3000</v>
      </c>
      <c r="F15" s="120"/>
      <c r="G15" s="121"/>
      <c r="H15" s="107"/>
      <c r="I15" s="108">
        <f t="shared" si="0"/>
        <v>0</v>
      </c>
    </row>
    <row r="16" spans="1:9">
      <c r="A16" s="307"/>
      <c r="B16" s="84">
        <v>110</v>
      </c>
      <c r="C16" s="82" t="s">
        <v>5</v>
      </c>
      <c r="D16" s="82" t="s">
        <v>5</v>
      </c>
      <c r="E16" s="36">
        <v>2300</v>
      </c>
      <c r="F16" s="120"/>
      <c r="G16" s="121"/>
      <c r="H16" s="107"/>
      <c r="I16" s="108">
        <f t="shared" si="0"/>
        <v>0</v>
      </c>
    </row>
    <row r="17" spans="1:9">
      <c r="A17" s="329"/>
      <c r="B17" s="330"/>
      <c r="C17" s="330"/>
      <c r="D17" s="330"/>
      <c r="E17" s="330"/>
      <c r="F17" s="120"/>
      <c r="G17" s="121"/>
      <c r="H17" s="107"/>
      <c r="I17" s="108"/>
    </row>
    <row r="18" spans="1:9" ht="14">
      <c r="A18" s="331" t="s">
        <v>40</v>
      </c>
      <c r="B18" s="332">
        <v>35</v>
      </c>
      <c r="C18" s="333">
        <v>1</v>
      </c>
      <c r="D18" s="80" t="s">
        <v>43</v>
      </c>
      <c r="E18" s="36">
        <v>170</v>
      </c>
      <c r="F18" s="120"/>
      <c r="G18" s="121"/>
      <c r="H18" s="109"/>
      <c r="I18" s="108">
        <f t="shared" ref="I18:I23" si="1">H18*E18/100</f>
        <v>0</v>
      </c>
    </row>
    <row r="19" spans="1:9" ht="14">
      <c r="A19" s="331"/>
      <c r="B19" s="332"/>
      <c r="C19" s="333"/>
      <c r="D19" s="80" t="s">
        <v>41</v>
      </c>
      <c r="E19" s="36">
        <v>140</v>
      </c>
      <c r="F19" s="120"/>
      <c r="G19" s="121"/>
      <c r="H19" s="109"/>
      <c r="I19" s="108">
        <f t="shared" si="1"/>
        <v>0</v>
      </c>
    </row>
    <row r="20" spans="1:9" ht="14">
      <c r="A20" s="331"/>
      <c r="B20" s="332"/>
      <c r="C20" s="333"/>
      <c r="D20" s="80" t="s">
        <v>42</v>
      </c>
      <c r="E20" s="36">
        <v>120</v>
      </c>
      <c r="F20" s="120"/>
      <c r="G20" s="121"/>
      <c r="H20" s="109"/>
      <c r="I20" s="108">
        <f t="shared" si="1"/>
        <v>0</v>
      </c>
    </row>
    <row r="21" spans="1:9" ht="14">
      <c r="A21" s="331"/>
      <c r="B21" s="332"/>
      <c r="C21" s="333">
        <v>2</v>
      </c>
      <c r="D21" s="80" t="s">
        <v>41</v>
      </c>
      <c r="E21" s="36">
        <v>180</v>
      </c>
      <c r="F21" s="120"/>
      <c r="G21" s="121"/>
      <c r="H21" s="109"/>
      <c r="I21" s="108">
        <f t="shared" si="1"/>
        <v>0</v>
      </c>
    </row>
    <row r="22" spans="1:9" ht="14">
      <c r="A22" s="331"/>
      <c r="B22" s="332"/>
      <c r="C22" s="333"/>
      <c r="D22" s="80" t="s">
        <v>42</v>
      </c>
      <c r="E22" s="36">
        <v>150</v>
      </c>
      <c r="F22" s="120"/>
      <c r="G22" s="121"/>
      <c r="H22" s="109"/>
      <c r="I22" s="108">
        <f t="shared" si="1"/>
        <v>0</v>
      </c>
    </row>
    <row r="23" spans="1:9">
      <c r="A23" s="331"/>
      <c r="B23" s="334" t="s">
        <v>47</v>
      </c>
      <c r="C23" s="335" t="s">
        <v>5</v>
      </c>
      <c r="D23" s="37" t="s">
        <v>43</v>
      </c>
      <c r="E23" s="36">
        <v>160</v>
      </c>
      <c r="F23" s="120"/>
      <c r="G23" s="121"/>
      <c r="H23" s="109"/>
      <c r="I23" s="108">
        <f t="shared" si="1"/>
        <v>0</v>
      </c>
    </row>
    <row r="24" spans="1:9">
      <c r="A24" s="331"/>
      <c r="B24" s="334"/>
      <c r="C24" s="335"/>
      <c r="D24" s="38" t="s">
        <v>48</v>
      </c>
      <c r="E24" s="36">
        <v>140</v>
      </c>
      <c r="F24" s="120"/>
      <c r="G24" s="121"/>
      <c r="H24" s="109"/>
      <c r="I24" s="108">
        <f t="shared" ref="I24" si="2">H24*E24/100</f>
        <v>0</v>
      </c>
    </row>
    <row r="25" spans="1:9">
      <c r="A25" s="331"/>
      <c r="B25" s="334"/>
      <c r="C25" s="335"/>
      <c r="D25" s="38" t="s">
        <v>49</v>
      </c>
      <c r="E25" s="36">
        <v>110</v>
      </c>
      <c r="F25" s="120">
        <v>25.847000000000001</v>
      </c>
      <c r="G25" s="121">
        <v>28.43</v>
      </c>
      <c r="H25" s="271">
        <v>26.007000000000001</v>
      </c>
      <c r="I25" s="109">
        <f>E25*H25/100</f>
        <v>28.607700000000001</v>
      </c>
    </row>
    <row r="26" spans="1:9">
      <c r="A26" s="307" t="s">
        <v>45</v>
      </c>
      <c r="B26" s="84" t="s">
        <v>50</v>
      </c>
      <c r="C26" s="82" t="s">
        <v>5</v>
      </c>
      <c r="D26" s="82" t="s">
        <v>5</v>
      </c>
      <c r="E26" s="36">
        <v>470</v>
      </c>
      <c r="F26" s="120">
        <v>0.03</v>
      </c>
      <c r="G26" s="121">
        <v>0.14000000000000001</v>
      </c>
      <c r="H26" s="109">
        <v>0.03</v>
      </c>
      <c r="I26" s="109">
        <f t="shared" ref="I26" si="3">E26*H26/100</f>
        <v>0.14099999999999999</v>
      </c>
    </row>
    <row r="27" spans="1:9">
      <c r="A27" s="350"/>
      <c r="B27" s="39" t="s">
        <v>51</v>
      </c>
      <c r="C27" s="40" t="s">
        <v>5</v>
      </c>
      <c r="D27" s="40" t="s">
        <v>5</v>
      </c>
      <c r="E27" s="41">
        <v>350</v>
      </c>
      <c r="F27" s="120">
        <v>126.069</v>
      </c>
      <c r="G27" s="121">
        <v>441.24</v>
      </c>
      <c r="H27" s="109">
        <v>126.069</v>
      </c>
      <c r="I27" s="109">
        <f>E27*H27/100</f>
        <v>441.24150000000003</v>
      </c>
    </row>
    <row r="28" spans="1:9">
      <c r="A28" s="329"/>
      <c r="B28" s="330"/>
      <c r="C28" s="330"/>
      <c r="D28" s="330"/>
      <c r="E28" s="330"/>
      <c r="F28" s="120"/>
      <c r="G28" s="121"/>
      <c r="H28" s="109"/>
      <c r="I28" s="109"/>
    </row>
    <row r="29" spans="1:9">
      <c r="A29" s="331" t="s">
        <v>40</v>
      </c>
      <c r="B29" s="351" t="s">
        <v>53</v>
      </c>
      <c r="C29" s="333" t="s">
        <v>5</v>
      </c>
      <c r="D29" s="37" t="s">
        <v>43</v>
      </c>
      <c r="E29" s="36">
        <v>260</v>
      </c>
      <c r="F29" s="120">
        <v>28.067</v>
      </c>
      <c r="G29" s="121">
        <v>72.97</v>
      </c>
      <c r="H29" s="271">
        <v>27.106000000000002</v>
      </c>
      <c r="I29" s="109">
        <f t="shared" ref="I29:I32" si="4">E29*H29/100</f>
        <v>70.4756</v>
      </c>
    </row>
    <row r="30" spans="1:9" ht="14">
      <c r="A30" s="331"/>
      <c r="B30" s="351"/>
      <c r="C30" s="333"/>
      <c r="D30" s="42" t="s">
        <v>48</v>
      </c>
      <c r="E30" s="36">
        <v>220</v>
      </c>
      <c r="F30" s="120">
        <v>17.88</v>
      </c>
      <c r="G30" s="121">
        <v>39.340000000000003</v>
      </c>
      <c r="H30" s="109">
        <v>17.88</v>
      </c>
      <c r="I30" s="109">
        <f t="shared" si="4"/>
        <v>39.335999999999999</v>
      </c>
    </row>
    <row r="31" spans="1:9" ht="14">
      <c r="A31" s="331"/>
      <c r="B31" s="351"/>
      <c r="C31" s="333"/>
      <c r="D31" s="42" t="s">
        <v>49</v>
      </c>
      <c r="E31" s="36">
        <v>150</v>
      </c>
      <c r="F31" s="120">
        <v>94.683999999999997</v>
      </c>
      <c r="G31" s="121">
        <v>142.03</v>
      </c>
      <c r="H31" s="271">
        <v>95.183499999999995</v>
      </c>
      <c r="I31" s="109">
        <f t="shared" si="4"/>
        <v>142.77525</v>
      </c>
    </row>
    <row r="32" spans="1:9" ht="14">
      <c r="A32" s="79" t="s">
        <v>45</v>
      </c>
      <c r="B32" s="81" t="s">
        <v>54</v>
      </c>
      <c r="C32" s="82" t="s">
        <v>5</v>
      </c>
      <c r="D32" s="82" t="s">
        <v>5</v>
      </c>
      <c r="E32" s="36">
        <v>270</v>
      </c>
      <c r="F32" s="120">
        <v>63.161000000000001</v>
      </c>
      <c r="G32" s="121">
        <v>170.53</v>
      </c>
      <c r="H32" s="271">
        <v>63.334000000000003</v>
      </c>
      <c r="I32" s="109">
        <f t="shared" si="4"/>
        <v>171.0018</v>
      </c>
    </row>
    <row r="33" spans="1:9" ht="14" thickBot="1">
      <c r="A33" s="348"/>
      <c r="B33" s="349"/>
      <c r="C33" s="349"/>
      <c r="D33" s="349"/>
      <c r="E33" s="349"/>
      <c r="F33" s="122"/>
      <c r="G33" s="123"/>
      <c r="H33" s="110"/>
      <c r="I33" s="111"/>
    </row>
    <row r="34" spans="1:9" ht="12.75" customHeight="1">
      <c r="A34" s="336"/>
      <c r="B34" s="339" t="s">
        <v>94</v>
      </c>
      <c r="C34" s="340"/>
      <c r="D34" s="341"/>
      <c r="E34" s="99" t="s">
        <v>2</v>
      </c>
      <c r="F34" s="124">
        <f>SUM(F5:F16)</f>
        <v>0</v>
      </c>
      <c r="G34" s="125">
        <f>SUM(G5:G16)</f>
        <v>0</v>
      </c>
      <c r="H34" s="112">
        <f>SUM(H5:H16)</f>
        <v>0</v>
      </c>
      <c r="I34" s="113">
        <f>SUM(I5:I16)</f>
        <v>0</v>
      </c>
    </row>
    <row r="35" spans="1:9" ht="14">
      <c r="A35" s="337"/>
      <c r="B35" s="342"/>
      <c r="C35" s="343"/>
      <c r="D35" s="344"/>
      <c r="E35" s="100" t="s">
        <v>32</v>
      </c>
      <c r="F35" s="126">
        <f>SUM(F18:F22,F26)</f>
        <v>0.03</v>
      </c>
      <c r="G35" s="127">
        <f>SUM(G18:G22,G26)</f>
        <v>0.14000000000000001</v>
      </c>
      <c r="H35" s="114">
        <f>SUM(H18:H22,H26)</f>
        <v>0.03</v>
      </c>
      <c r="I35" s="115">
        <f>SUM(I18:I22,I26)</f>
        <v>0.14099999999999999</v>
      </c>
    </row>
    <row r="36" spans="1:9" ht="14">
      <c r="A36" s="337"/>
      <c r="B36" s="342"/>
      <c r="C36" s="343"/>
      <c r="D36" s="344"/>
      <c r="E36" s="100" t="s">
        <v>33</v>
      </c>
      <c r="F36" s="126">
        <f>SUM(F23:F25,F27)</f>
        <v>151.916</v>
      </c>
      <c r="G36" s="127">
        <f>SUM(G23:G25,G27)</f>
        <v>469.67</v>
      </c>
      <c r="H36" s="114">
        <f>SUM(H23:H25,H27)</f>
        <v>152.07599999999999</v>
      </c>
      <c r="I36" s="115">
        <f>SUM(I23:I25,I27)</f>
        <v>469.84920000000005</v>
      </c>
    </row>
    <row r="37" spans="1:9" ht="14.25" customHeight="1">
      <c r="A37" s="337"/>
      <c r="B37" s="342"/>
      <c r="C37" s="343"/>
      <c r="D37" s="344"/>
      <c r="E37" s="100" t="s">
        <v>3</v>
      </c>
      <c r="F37" s="126">
        <f>SUM(F29:F32)</f>
        <v>203.792</v>
      </c>
      <c r="G37" s="127">
        <f>SUM(G29:G32)</f>
        <v>424.87</v>
      </c>
      <c r="H37" s="114">
        <f>SUM(H29:H32)</f>
        <v>203.5035</v>
      </c>
      <c r="I37" s="115">
        <f>SUM(I29:I32)</f>
        <v>423.58865000000003</v>
      </c>
    </row>
    <row r="38" spans="1:9" s="101" customFormat="1" ht="14" thickBot="1">
      <c r="A38" s="338"/>
      <c r="B38" s="345"/>
      <c r="C38" s="346"/>
      <c r="D38" s="347"/>
      <c r="E38" s="102" t="s">
        <v>34</v>
      </c>
      <c r="F38" s="128">
        <f>SUM(F34:F37)</f>
        <v>355.738</v>
      </c>
      <c r="G38" s="129">
        <f>SUM(G34:G37)</f>
        <v>894.68000000000006</v>
      </c>
      <c r="H38" s="116">
        <f>SUM(H34:H37)</f>
        <v>355.60950000000003</v>
      </c>
      <c r="I38" s="117">
        <f>SUM(I34:I37)</f>
        <v>893.5788500000001</v>
      </c>
    </row>
    <row r="39" spans="1:9">
      <c r="A39" s="2"/>
      <c r="B39" s="325"/>
      <c r="C39" s="325"/>
      <c r="D39" s="325"/>
      <c r="E39" s="3"/>
    </row>
    <row r="40" spans="1:9">
      <c r="B40" s="2"/>
      <c r="H40" s="66"/>
    </row>
    <row r="41" spans="1:9">
      <c r="F41" s="53"/>
      <c r="G41" s="53"/>
      <c r="H41" s="53"/>
      <c r="I41" s="53"/>
    </row>
    <row r="42" spans="1:9">
      <c r="F42" s="53"/>
      <c r="G42" s="53"/>
      <c r="H42" s="53"/>
      <c r="I42" s="53"/>
    </row>
    <row r="43" spans="1:9">
      <c r="F43" s="53"/>
      <c r="G43" s="53"/>
      <c r="H43" s="53"/>
      <c r="I43" s="53"/>
    </row>
    <row r="44" spans="1:9">
      <c r="F44" s="53"/>
      <c r="G44" s="53"/>
      <c r="H44" s="53"/>
      <c r="I44" s="53"/>
    </row>
    <row r="45" spans="1:9">
      <c r="F45" s="53"/>
      <c r="G45" s="53"/>
      <c r="H45" s="53"/>
      <c r="I45" s="53"/>
    </row>
    <row r="46" spans="1:9">
      <c r="A46" s="327"/>
      <c r="B46" s="327"/>
      <c r="C46" s="327"/>
      <c r="D46" s="327"/>
      <c r="E46" s="327"/>
      <c r="F46" s="53"/>
      <c r="G46" s="53"/>
      <c r="H46" s="53"/>
      <c r="I46" s="53"/>
    </row>
    <row r="47" spans="1:9">
      <c r="A47" s="327"/>
      <c r="B47" s="327"/>
      <c r="C47" s="327"/>
      <c r="D47" s="327"/>
      <c r="E47" s="327"/>
      <c r="F47" s="53"/>
      <c r="G47" s="53"/>
      <c r="H47" s="53"/>
      <c r="I47" s="53"/>
    </row>
    <row r="48" spans="1:9">
      <c r="A48" s="327"/>
      <c r="B48" s="327"/>
      <c r="C48" s="327"/>
      <c r="D48" s="327"/>
      <c r="E48" s="327"/>
      <c r="F48" s="53"/>
      <c r="G48" s="53"/>
      <c r="H48" s="53"/>
      <c r="I48" s="53"/>
    </row>
    <row r="49" spans="1:9">
      <c r="A49" s="327"/>
      <c r="B49" s="327"/>
      <c r="C49" s="327"/>
      <c r="D49" s="327"/>
      <c r="E49" s="327"/>
      <c r="F49" s="53"/>
      <c r="G49" s="53"/>
      <c r="H49" s="53"/>
      <c r="I49" s="53"/>
    </row>
    <row r="50" spans="1:9">
      <c r="A50" s="327"/>
      <c r="B50" s="327"/>
      <c r="C50" s="327"/>
      <c r="D50" s="327"/>
      <c r="E50" s="327"/>
      <c r="F50" s="53"/>
      <c r="G50" s="53"/>
      <c r="H50" s="53"/>
      <c r="I50" s="53"/>
    </row>
    <row r="51" spans="1:9">
      <c r="A51" s="327"/>
      <c r="B51" s="327"/>
      <c r="C51" s="327"/>
      <c r="D51" s="327"/>
      <c r="E51" s="327"/>
      <c r="F51" s="53"/>
      <c r="G51" s="53"/>
      <c r="H51" s="53"/>
      <c r="I51" s="53"/>
    </row>
    <row r="52" spans="1:9">
      <c r="A52" s="327"/>
      <c r="B52" s="327"/>
      <c r="C52" s="327"/>
      <c r="D52" s="327"/>
      <c r="E52" s="327"/>
      <c r="F52" s="53"/>
      <c r="G52" s="53"/>
      <c r="H52" s="53"/>
      <c r="I52" s="53"/>
    </row>
    <row r="53" spans="1:9">
      <c r="A53" s="328"/>
      <c r="B53" s="328"/>
      <c r="C53" s="328"/>
      <c r="D53" s="328"/>
      <c r="E53" s="328"/>
      <c r="F53" s="53"/>
      <c r="G53" s="53"/>
      <c r="H53" s="53"/>
      <c r="I53" s="53"/>
    </row>
    <row r="54" spans="1:9">
      <c r="F54" s="53"/>
      <c r="G54" s="53"/>
      <c r="H54" s="53"/>
      <c r="I54" s="53"/>
    </row>
    <row r="55" spans="1:9">
      <c r="A55" s="4"/>
      <c r="B55" s="4"/>
      <c r="C55" s="4"/>
      <c r="D55" s="4"/>
      <c r="E55" s="4"/>
      <c r="F55" s="53"/>
      <c r="G55" s="53"/>
      <c r="H55" s="53"/>
      <c r="I55" s="53"/>
    </row>
    <row r="56" spans="1:9">
      <c r="A56" s="4"/>
      <c r="B56" s="4"/>
      <c r="C56" s="4"/>
      <c r="D56" s="4"/>
      <c r="E56" s="4"/>
      <c r="F56" s="53"/>
      <c r="G56" s="53"/>
      <c r="H56" s="53"/>
      <c r="I56" s="53"/>
    </row>
    <row r="57" spans="1:9">
      <c r="A57" s="4"/>
      <c r="B57" s="4"/>
      <c r="C57" s="4"/>
      <c r="D57" s="4"/>
      <c r="E57" s="4"/>
      <c r="F57" s="53"/>
      <c r="G57" s="53"/>
      <c r="H57" s="53"/>
      <c r="I57" s="53"/>
    </row>
    <row r="58" spans="1:9">
      <c r="A58" s="4"/>
      <c r="B58" s="4"/>
      <c r="C58" s="4"/>
      <c r="D58" s="4"/>
      <c r="E58" s="4"/>
      <c r="F58" s="53"/>
      <c r="G58" s="53"/>
      <c r="H58" s="53"/>
      <c r="I58" s="53"/>
    </row>
    <row r="59" spans="1:9">
      <c r="A59" s="4"/>
      <c r="B59" s="4"/>
      <c r="C59" s="4"/>
      <c r="D59" s="4"/>
      <c r="E59" s="4"/>
      <c r="F59" s="53"/>
      <c r="G59" s="53"/>
      <c r="H59" s="53"/>
      <c r="I59" s="53"/>
    </row>
    <row r="60" spans="1:9">
      <c r="A60" s="4"/>
      <c r="B60" s="4"/>
      <c r="C60" s="4"/>
      <c r="D60" s="4"/>
      <c r="E60" s="4"/>
      <c r="F60" s="53"/>
      <c r="G60" s="53"/>
      <c r="H60" s="53"/>
      <c r="I60" s="53"/>
    </row>
    <row r="61" spans="1:9">
      <c r="A61" s="4"/>
      <c r="B61" s="4"/>
      <c r="C61" s="4"/>
      <c r="D61" s="4"/>
      <c r="E61" s="4"/>
      <c r="F61" s="53"/>
      <c r="G61" s="53"/>
      <c r="H61" s="53"/>
      <c r="I61" s="53"/>
    </row>
    <row r="62" spans="1:9">
      <c r="A62" s="4"/>
      <c r="B62" s="4"/>
      <c r="C62" s="4"/>
      <c r="D62" s="4"/>
      <c r="E62" s="4"/>
      <c r="F62" s="53"/>
      <c r="G62" s="53"/>
      <c r="H62" s="53"/>
      <c r="I62" s="53"/>
    </row>
    <row r="63" spans="1:9">
      <c r="A63" s="4"/>
      <c r="B63" s="4"/>
      <c r="C63" s="4"/>
      <c r="D63" s="4"/>
      <c r="E63" s="4"/>
      <c r="F63" s="53"/>
      <c r="G63" s="53"/>
      <c r="H63" s="53"/>
      <c r="I63" s="53"/>
    </row>
    <row r="64" spans="1:9">
      <c r="A64" s="4"/>
      <c r="B64" s="4"/>
      <c r="C64" s="4"/>
      <c r="D64" s="4"/>
      <c r="E64" s="4"/>
      <c r="F64" s="53"/>
      <c r="G64" s="53"/>
      <c r="H64" s="53"/>
      <c r="I64" s="53"/>
    </row>
    <row r="65" spans="1:9">
      <c r="A65" s="4"/>
      <c r="B65" s="4"/>
      <c r="C65" s="4"/>
      <c r="D65" s="4"/>
      <c r="E65" s="4"/>
      <c r="F65" s="53"/>
      <c r="G65" s="53"/>
      <c r="H65" s="53"/>
      <c r="I65" s="53"/>
    </row>
    <row r="66" spans="1:9">
      <c r="A66" s="4"/>
      <c r="B66" s="4"/>
      <c r="C66" s="4"/>
      <c r="D66" s="4"/>
      <c r="E66" s="4"/>
      <c r="F66" s="53"/>
      <c r="G66" s="53"/>
      <c r="H66" s="53"/>
      <c r="I66" s="53"/>
    </row>
    <row r="67" spans="1:9">
      <c r="A67" s="4"/>
      <c r="B67" s="4"/>
      <c r="C67" s="4"/>
      <c r="D67" s="4"/>
      <c r="E67" s="4"/>
      <c r="F67" s="4"/>
      <c r="G67" s="4"/>
      <c r="H67" s="4"/>
      <c r="I67" s="4"/>
    </row>
    <row r="68" spans="1:9">
      <c r="A68" s="326"/>
      <c r="B68" s="326"/>
      <c r="C68" s="326"/>
      <c r="D68" s="4"/>
      <c r="E68" s="4"/>
      <c r="F68" s="4"/>
      <c r="G68" s="4"/>
      <c r="H68" s="4"/>
      <c r="I68" s="4"/>
    </row>
  </sheetData>
  <sheetProtection formatCells="0" formatColumns="0" formatRows="0" insertColumns="0" insertRows="0" insertHyperlinks="0" deleteColumns="0" deleteRows="0"/>
  <protectedRanges>
    <protectedRange sqref="F2:I3" name="Диапазон1_1"/>
    <protectedRange sqref="F23:I33" name="Диапазон1_2"/>
  </protectedRanges>
  <customSheetViews>
    <customSheetView guid="{C58577AC-84F7-41FE-9C1B-E37259F31505}" fitToPage="1" hiddenColumns="1">
      <pane xSplit="5" ySplit="4" topLeftCell="F11" activePane="bottomRight" state="frozen"/>
      <selection pane="bottomRight" activeCell="I22" sqref="I22"/>
      <pageMargins left="0.19685039370078741" right="0.19685039370078741" top="0.74803149606299213" bottom="0.74803149606299213" header="0.31496062992125984" footer="0.31496062992125984"/>
      <pageSetup paperSize="9" scale="10" orientation="landscape" r:id="rId1"/>
    </customSheetView>
    <customSheetView guid="{B81A15F7-27F3-49E2-B426-C7176D26F228}" fitToPage="1" hiddenColumns="1">
      <pane xSplit="5" ySplit="4" topLeftCell="F14" activePane="bottomRight" state="frozen"/>
      <selection pane="bottomRight" activeCell="L31" sqref="L31"/>
      <pageMargins left="0.19685039370078741" right="0.19685039370078741" top="0.74803149606299213" bottom="0.74803149606299213" header="0.31496062992125984" footer="0.31496062992125984"/>
      <pageSetup paperSize="9" scale="10" orientation="landscape" r:id="rId2"/>
    </customSheetView>
    <customSheetView guid="{1C24500D-78C6-4EED-A5DD-831582AD7DB7}" fitToPage="1" hiddenColumns="1">
      <pane xSplit="5" ySplit="4" topLeftCell="F14" activePane="bottomRight" state="frozen"/>
      <selection pane="bottomRight" activeCell="L31" sqref="L31"/>
      <pageMargins left="0.19685039370078741" right="0.19685039370078741" top="0.74803149606299213" bottom="0.74803149606299213" header="0.31496062992125984" footer="0.31496062992125984"/>
      <pageSetup paperSize="9" scale="10" orientation="landscape" r:id="rId3"/>
    </customSheetView>
    <customSheetView guid="{53CEAE30-DC92-4820-8624-C39AF70628F9}" fitToPage="1" hiddenColumns="1">
      <pane xSplit="5" ySplit="4" topLeftCell="F14" activePane="bottomRight" state="frozen"/>
      <selection pane="bottomRight" activeCell="L31" sqref="L31"/>
      <pageMargins left="0.19685039370078741" right="0.19685039370078741" top="0.74803149606299213" bottom="0.74803149606299213" header="0.31496062992125984" footer="0.31496062992125984"/>
      <pageSetup paperSize="9" scale="10" orientation="landscape" r:id="rId4"/>
    </customSheetView>
    <customSheetView guid="{DF4E1039-9906-49B2-B165-01E41C44BE5F}" fitToPage="1" hiddenColumns="1">
      <pane xSplit="5" ySplit="4" topLeftCell="F14" activePane="bottomRight" state="frozen"/>
      <selection pane="bottomRight" activeCell="L31" sqref="L31"/>
      <pageMargins left="0.19685039370078741" right="0.19685039370078741" top="0.74803149606299213" bottom="0.74803149606299213" header="0.31496062992125984" footer="0.31496062992125984"/>
      <pageSetup paperSize="9" scale="10" orientation="landscape" r:id="rId5"/>
    </customSheetView>
  </customSheetViews>
  <mergeCells count="40">
    <mergeCell ref="A34:A38"/>
    <mergeCell ref="B34:D38"/>
    <mergeCell ref="A33:E33"/>
    <mergeCell ref="A26:A27"/>
    <mergeCell ref="A28:E28"/>
    <mergeCell ref="A29:A31"/>
    <mergeCell ref="B29:B31"/>
    <mergeCell ref="C29:C31"/>
    <mergeCell ref="A15:A16"/>
    <mergeCell ref="A17:E17"/>
    <mergeCell ref="A18:A25"/>
    <mergeCell ref="B18:B22"/>
    <mergeCell ref="C18:C20"/>
    <mergeCell ref="C21:C22"/>
    <mergeCell ref="B23:B25"/>
    <mergeCell ref="C23:C25"/>
    <mergeCell ref="B39:D39"/>
    <mergeCell ref="A68:C68"/>
    <mergeCell ref="A50:E50"/>
    <mergeCell ref="A51:E51"/>
    <mergeCell ref="A52:E52"/>
    <mergeCell ref="A53:E53"/>
    <mergeCell ref="A47:E47"/>
    <mergeCell ref="A48:E48"/>
    <mergeCell ref="A49:E49"/>
    <mergeCell ref="A46:E46"/>
    <mergeCell ref="A1:I1"/>
    <mergeCell ref="H2:I3"/>
    <mergeCell ref="F2:G3"/>
    <mergeCell ref="A2:A3"/>
    <mergeCell ref="B2:B3"/>
    <mergeCell ref="C2:C3"/>
    <mergeCell ref="D2:D3"/>
    <mergeCell ref="A5:A14"/>
    <mergeCell ref="B5:B9"/>
    <mergeCell ref="C5:C7"/>
    <mergeCell ref="C8:C9"/>
    <mergeCell ref="B10:B14"/>
    <mergeCell ref="C10:C12"/>
    <mergeCell ref="C13:C14"/>
  </mergeCells>
  <printOptions horizontalCentered="1"/>
  <pageMargins left="0.39370078740157483" right="0.19685039370078741" top="0.55118110236220474" bottom="0.35433070866141736" header="0.31496062992125984" footer="0.31496062992125984"/>
  <pageSetup paperSize="9" scale="75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3">
    <pageSetUpPr fitToPage="1"/>
  </sheetPr>
  <dimension ref="A1:M91"/>
  <sheetViews>
    <sheetView zoomScale="80" zoomScaleNormal="80" workbookViewId="0">
      <selection activeCell="N13" sqref="N13"/>
    </sheetView>
  </sheetViews>
  <sheetFormatPr baseColWidth="10" defaultColWidth="11" defaultRowHeight="13"/>
  <cols>
    <col min="1" max="1" width="11" style="1"/>
    <col min="2" max="2" width="22.83203125" style="1" customWidth="1"/>
    <col min="3" max="3" width="11" style="1"/>
    <col min="4" max="4" width="12.5" style="1" customWidth="1"/>
    <col min="5" max="5" width="11" style="1"/>
    <col min="6" max="6" width="16.1640625" style="1" customWidth="1"/>
    <col min="7" max="7" width="12.6640625" style="1" customWidth="1"/>
    <col min="8" max="8" width="15.6640625" style="1" customWidth="1"/>
    <col min="9" max="9" width="11.83203125" style="1" customWidth="1"/>
    <col min="10" max="10" width="13.33203125" style="1" customWidth="1"/>
    <col min="11" max="11" width="13.6640625" style="1" customWidth="1"/>
    <col min="12" max="16384" width="11" style="1"/>
  </cols>
  <sheetData>
    <row r="1" spans="1:13" ht="19.5" customHeight="1" thickBot="1">
      <c r="A1" s="312" t="str">
        <f>'П2.1'!A1</f>
        <v xml:space="preserve">Расчет условных единиц </v>
      </c>
      <c r="B1" s="312"/>
      <c r="C1" s="312"/>
      <c r="D1" s="312"/>
      <c r="E1" s="312"/>
      <c r="F1" s="312"/>
      <c r="G1" s="312"/>
      <c r="H1" s="312"/>
      <c r="I1" s="312"/>
    </row>
    <row r="2" spans="1:13" ht="34.5" customHeight="1">
      <c r="A2" s="333" t="s">
        <v>6</v>
      </c>
      <c r="B2" s="333" t="s">
        <v>1</v>
      </c>
      <c r="C2" s="333" t="s">
        <v>7</v>
      </c>
      <c r="D2" s="333" t="s">
        <v>4</v>
      </c>
      <c r="E2" s="333" t="s">
        <v>37</v>
      </c>
      <c r="F2" s="360" t="s">
        <v>347</v>
      </c>
      <c r="G2" s="361"/>
      <c r="H2" s="313" t="str">
        <f>'П2.1'!H2</f>
        <v>Факт по реестру</v>
      </c>
      <c r="I2" s="314"/>
    </row>
    <row r="3" spans="1:13" ht="39.75" customHeight="1" thickBot="1">
      <c r="A3" s="333"/>
      <c r="B3" s="333"/>
      <c r="C3" s="333"/>
      <c r="D3" s="333"/>
      <c r="E3" s="333"/>
      <c r="F3" s="362"/>
      <c r="G3" s="363"/>
      <c r="H3" s="364"/>
      <c r="I3" s="365"/>
    </row>
    <row r="4" spans="1:13" ht="20.25" customHeight="1">
      <c r="A4" s="333"/>
      <c r="B4" s="333"/>
      <c r="C4" s="333"/>
      <c r="D4" s="333"/>
      <c r="E4" s="35" t="s">
        <v>56</v>
      </c>
      <c r="F4" s="9" t="s">
        <v>36</v>
      </c>
      <c r="G4" s="94" t="s">
        <v>35</v>
      </c>
      <c r="H4" s="134" t="s">
        <v>36</v>
      </c>
      <c r="I4" s="135" t="s">
        <v>35</v>
      </c>
    </row>
    <row r="5" spans="1:13">
      <c r="A5" s="350">
        <v>1</v>
      </c>
      <c r="B5" s="358" t="s">
        <v>8</v>
      </c>
      <c r="C5" s="358" t="s">
        <v>9</v>
      </c>
      <c r="D5" s="80">
        <v>220</v>
      </c>
      <c r="E5" s="43">
        <v>210</v>
      </c>
      <c r="F5" s="8"/>
      <c r="G5" s="95"/>
      <c r="H5" s="106"/>
      <c r="I5" s="105"/>
    </row>
    <row r="6" spans="1:13" ht="14">
      <c r="A6" s="357"/>
      <c r="B6" s="359"/>
      <c r="C6" s="359"/>
      <c r="D6" s="80" t="s">
        <v>10</v>
      </c>
      <c r="E6" s="43">
        <v>105</v>
      </c>
      <c r="F6" s="8">
        <v>1</v>
      </c>
      <c r="G6" s="95">
        <v>105</v>
      </c>
      <c r="H6" s="106">
        <v>1</v>
      </c>
      <c r="I6" s="105">
        <v>105</v>
      </c>
      <c r="L6" s="2"/>
      <c r="M6" s="2"/>
    </row>
    <row r="7" spans="1:13">
      <c r="A7" s="306"/>
      <c r="B7" s="324"/>
      <c r="C7" s="324"/>
      <c r="D7" s="80">
        <v>35</v>
      </c>
      <c r="E7" s="43">
        <v>75</v>
      </c>
      <c r="F7" s="8"/>
      <c r="G7" s="95"/>
      <c r="H7" s="106"/>
      <c r="I7" s="105"/>
      <c r="L7" s="2"/>
      <c r="M7" s="2"/>
    </row>
    <row r="8" spans="1:13">
      <c r="A8" s="350">
        <v>2</v>
      </c>
      <c r="B8" s="358" t="s">
        <v>11</v>
      </c>
      <c r="C8" s="358" t="s">
        <v>12</v>
      </c>
      <c r="D8" s="80">
        <v>220</v>
      </c>
      <c r="E8" s="43">
        <v>14</v>
      </c>
      <c r="F8" s="8"/>
      <c r="G8" s="95"/>
      <c r="H8" s="106"/>
      <c r="I8" s="105"/>
      <c r="L8" s="2"/>
      <c r="M8" s="2"/>
    </row>
    <row r="9" spans="1:13" ht="14">
      <c r="A9" s="357"/>
      <c r="B9" s="359"/>
      <c r="C9" s="359"/>
      <c r="D9" s="80" t="s">
        <v>10</v>
      </c>
      <c r="E9" s="43">
        <v>7.8</v>
      </c>
      <c r="F9" s="8">
        <v>2</v>
      </c>
      <c r="G9" s="95">
        <v>15.6</v>
      </c>
      <c r="H9" s="106">
        <v>2</v>
      </c>
      <c r="I9" s="105">
        <v>15.6</v>
      </c>
      <c r="L9" s="2"/>
      <c r="M9" s="2"/>
    </row>
    <row r="10" spans="1:13">
      <c r="A10" s="357"/>
      <c r="B10" s="359"/>
      <c r="C10" s="359"/>
      <c r="D10" s="80">
        <v>35</v>
      </c>
      <c r="E10" s="43">
        <v>2.1</v>
      </c>
      <c r="F10" s="8"/>
      <c r="G10" s="95"/>
      <c r="H10" s="106"/>
      <c r="I10" s="105"/>
      <c r="L10" s="2"/>
      <c r="M10" s="2"/>
    </row>
    <row r="11" spans="1:13">
      <c r="A11" s="306"/>
      <c r="B11" s="324"/>
      <c r="C11" s="324"/>
      <c r="D11" s="44" t="s">
        <v>13</v>
      </c>
      <c r="E11" s="45">
        <v>1</v>
      </c>
      <c r="F11" s="8">
        <v>2</v>
      </c>
      <c r="G11" s="95">
        <v>2</v>
      </c>
      <c r="H11" s="106">
        <v>2</v>
      </c>
      <c r="I11" s="105">
        <v>2</v>
      </c>
      <c r="L11" s="2"/>
      <c r="M11" s="2"/>
    </row>
    <row r="12" spans="1:13">
      <c r="A12" s="350">
        <v>3</v>
      </c>
      <c r="B12" s="358" t="s">
        <v>14</v>
      </c>
      <c r="C12" s="358" t="s">
        <v>15</v>
      </c>
      <c r="D12" s="80">
        <v>220</v>
      </c>
      <c r="E12" s="43">
        <v>43</v>
      </c>
      <c r="F12" s="8"/>
      <c r="G12" s="95"/>
      <c r="H12" s="106"/>
      <c r="I12" s="105"/>
      <c r="L12" s="2"/>
      <c r="M12" s="2"/>
    </row>
    <row r="13" spans="1:13" ht="14">
      <c r="A13" s="357"/>
      <c r="B13" s="359"/>
      <c r="C13" s="359"/>
      <c r="D13" s="80" t="s">
        <v>10</v>
      </c>
      <c r="E13" s="43">
        <v>26</v>
      </c>
      <c r="F13" s="8"/>
      <c r="G13" s="95"/>
      <c r="H13" s="106"/>
      <c r="I13" s="105"/>
      <c r="L13" s="2"/>
      <c r="M13" s="2"/>
    </row>
    <row r="14" spans="1:13">
      <c r="A14" s="357"/>
      <c r="B14" s="359"/>
      <c r="C14" s="359"/>
      <c r="D14" s="80">
        <v>35</v>
      </c>
      <c r="E14" s="43">
        <v>11</v>
      </c>
      <c r="F14" s="8"/>
      <c r="G14" s="95"/>
      <c r="H14" s="106"/>
      <c r="I14" s="105"/>
      <c r="L14" s="2"/>
      <c r="M14" s="2"/>
    </row>
    <row r="15" spans="1:13">
      <c r="A15" s="306"/>
      <c r="B15" s="324"/>
      <c r="C15" s="324"/>
      <c r="D15" s="44" t="s">
        <v>13</v>
      </c>
      <c r="E15" s="43">
        <v>5.5</v>
      </c>
      <c r="F15" s="8"/>
      <c r="G15" s="95"/>
      <c r="H15" s="106"/>
      <c r="I15" s="105"/>
      <c r="L15" s="2"/>
      <c r="M15" s="2"/>
    </row>
    <row r="16" spans="1:13">
      <c r="A16" s="307">
        <v>4</v>
      </c>
      <c r="B16" s="333" t="s">
        <v>16</v>
      </c>
      <c r="C16" s="333" t="s">
        <v>17</v>
      </c>
      <c r="D16" s="80">
        <v>220</v>
      </c>
      <c r="E16" s="35">
        <v>23</v>
      </c>
      <c r="F16" s="8"/>
      <c r="G16" s="95"/>
      <c r="H16" s="106"/>
      <c r="I16" s="105"/>
      <c r="L16" s="2"/>
      <c r="M16" s="2"/>
    </row>
    <row r="17" spans="1:13" ht="14">
      <c r="A17" s="307"/>
      <c r="B17" s="333"/>
      <c r="C17" s="333"/>
      <c r="D17" s="80" t="s">
        <v>10</v>
      </c>
      <c r="E17" s="35">
        <v>14</v>
      </c>
      <c r="F17" s="8"/>
      <c r="G17" s="95"/>
      <c r="H17" s="106"/>
      <c r="I17" s="105"/>
      <c r="L17" s="2"/>
      <c r="M17" s="2"/>
    </row>
    <row r="18" spans="1:13">
      <c r="A18" s="307"/>
      <c r="B18" s="333"/>
      <c r="C18" s="333"/>
      <c r="D18" s="80">
        <v>35</v>
      </c>
      <c r="E18" s="35">
        <v>6.4</v>
      </c>
      <c r="F18" s="8"/>
      <c r="G18" s="95"/>
      <c r="H18" s="106"/>
      <c r="I18" s="105"/>
      <c r="L18" s="2"/>
      <c r="M18" s="2"/>
    </row>
    <row r="19" spans="1:13">
      <c r="A19" s="307"/>
      <c r="B19" s="333"/>
      <c r="C19" s="333"/>
      <c r="D19" s="44" t="s">
        <v>13</v>
      </c>
      <c r="E19" s="35">
        <v>3.1</v>
      </c>
      <c r="F19" s="8">
        <v>253</v>
      </c>
      <c r="G19" s="95">
        <v>784.3</v>
      </c>
      <c r="H19" s="106">
        <v>253</v>
      </c>
      <c r="I19" s="105">
        <v>784.3</v>
      </c>
      <c r="L19" s="2"/>
      <c r="M19" s="2"/>
    </row>
    <row r="20" spans="1:13">
      <c r="A20" s="350">
        <v>5</v>
      </c>
      <c r="B20" s="358" t="s">
        <v>18</v>
      </c>
      <c r="C20" s="358" t="s">
        <v>12</v>
      </c>
      <c r="D20" s="80">
        <v>220</v>
      </c>
      <c r="E20" s="35">
        <v>19</v>
      </c>
      <c r="F20" s="8"/>
      <c r="G20" s="95"/>
      <c r="H20" s="106"/>
      <c r="I20" s="105"/>
      <c r="L20" s="2"/>
      <c r="M20" s="2"/>
    </row>
    <row r="21" spans="1:13" ht="14">
      <c r="A21" s="357"/>
      <c r="B21" s="359"/>
      <c r="C21" s="359"/>
      <c r="D21" s="80" t="s">
        <v>10</v>
      </c>
      <c r="E21" s="35">
        <v>9.5</v>
      </c>
      <c r="F21" s="8">
        <v>2</v>
      </c>
      <c r="G21" s="95">
        <v>19</v>
      </c>
      <c r="H21" s="106">
        <v>2</v>
      </c>
      <c r="I21" s="105">
        <v>19</v>
      </c>
      <c r="L21" s="2"/>
      <c r="M21" s="2"/>
    </row>
    <row r="22" spans="1:13">
      <c r="A22" s="306"/>
      <c r="B22" s="324"/>
      <c r="C22" s="324"/>
      <c r="D22" s="80">
        <v>35</v>
      </c>
      <c r="E22" s="35">
        <v>4.7</v>
      </c>
      <c r="F22" s="8"/>
      <c r="G22" s="95"/>
      <c r="H22" s="106"/>
      <c r="I22" s="105"/>
      <c r="L22" s="2"/>
      <c r="M22" s="2"/>
    </row>
    <row r="23" spans="1:13" ht="14">
      <c r="A23" s="77">
        <v>6</v>
      </c>
      <c r="B23" s="80" t="s">
        <v>19</v>
      </c>
      <c r="C23" s="80" t="s">
        <v>17</v>
      </c>
      <c r="D23" s="46" t="s">
        <v>13</v>
      </c>
      <c r="E23" s="35">
        <v>2.2999999999999998</v>
      </c>
      <c r="F23" s="8">
        <v>299</v>
      </c>
      <c r="G23" s="95">
        <v>687.7</v>
      </c>
      <c r="H23" s="272">
        <v>292</v>
      </c>
      <c r="I23" s="273">
        <f>H23*E23</f>
        <v>671.59999999999991</v>
      </c>
      <c r="L23" s="2"/>
      <c r="M23" s="2"/>
    </row>
    <row r="24" spans="1:13" ht="28">
      <c r="A24" s="77">
        <v>7</v>
      </c>
      <c r="B24" s="80" t="s">
        <v>20</v>
      </c>
      <c r="C24" s="80" t="s">
        <v>17</v>
      </c>
      <c r="D24" s="46" t="s">
        <v>13</v>
      </c>
      <c r="E24" s="35">
        <v>26</v>
      </c>
      <c r="F24" s="8"/>
      <c r="G24" s="95"/>
      <c r="H24" s="106"/>
      <c r="I24" s="105"/>
      <c r="L24" s="2"/>
      <c r="M24" s="2"/>
    </row>
    <row r="25" spans="1:13" ht="14">
      <c r="A25" s="77">
        <v>8</v>
      </c>
      <c r="B25" s="80" t="s">
        <v>21</v>
      </c>
      <c r="C25" s="80" t="s">
        <v>17</v>
      </c>
      <c r="D25" s="46" t="s">
        <v>13</v>
      </c>
      <c r="E25" s="35">
        <v>48</v>
      </c>
      <c r="F25" s="8"/>
      <c r="G25" s="95"/>
      <c r="H25" s="106"/>
      <c r="I25" s="105"/>
      <c r="L25" s="2"/>
      <c r="M25" s="2"/>
    </row>
    <row r="26" spans="1:13">
      <c r="A26" s="307">
        <v>9</v>
      </c>
      <c r="B26" s="333" t="s">
        <v>22</v>
      </c>
      <c r="C26" s="333" t="s">
        <v>23</v>
      </c>
      <c r="D26" s="80">
        <v>35</v>
      </c>
      <c r="E26" s="35">
        <v>2.4</v>
      </c>
      <c r="F26" s="8"/>
      <c r="G26" s="95"/>
      <c r="H26" s="106"/>
      <c r="I26" s="105"/>
      <c r="L26" s="2"/>
      <c r="M26" s="2"/>
    </row>
    <row r="27" spans="1:13">
      <c r="A27" s="307"/>
      <c r="B27" s="333"/>
      <c r="C27" s="333"/>
      <c r="D27" s="46" t="s">
        <v>13</v>
      </c>
      <c r="E27" s="35">
        <v>2.4</v>
      </c>
      <c r="F27" s="8"/>
      <c r="G27" s="95"/>
      <c r="H27" s="106"/>
      <c r="I27" s="143"/>
      <c r="L27" s="2"/>
      <c r="M27" s="2"/>
    </row>
    <row r="28" spans="1:13" ht="14">
      <c r="A28" s="77">
        <v>10</v>
      </c>
      <c r="B28" s="80" t="s">
        <v>24</v>
      </c>
      <c r="C28" s="80" t="s">
        <v>25</v>
      </c>
      <c r="D28" s="46" t="s">
        <v>13</v>
      </c>
      <c r="E28" s="35">
        <v>2.5</v>
      </c>
      <c r="F28" s="8"/>
      <c r="G28" s="95"/>
      <c r="H28" s="106"/>
      <c r="I28" s="105"/>
      <c r="L28" s="2"/>
      <c r="M28" s="2"/>
    </row>
    <row r="29" spans="1:13" ht="28">
      <c r="A29" s="77">
        <v>11</v>
      </c>
      <c r="B29" s="80" t="s">
        <v>26</v>
      </c>
      <c r="C29" s="80" t="s">
        <v>27</v>
      </c>
      <c r="D29" s="46" t="s">
        <v>13</v>
      </c>
      <c r="E29" s="35">
        <v>2.2999999999999998</v>
      </c>
      <c r="F29" s="8">
        <v>101</v>
      </c>
      <c r="G29" s="95">
        <v>232.3</v>
      </c>
      <c r="H29" s="272">
        <v>100</v>
      </c>
      <c r="I29" s="273">
        <f>H29*E29</f>
        <v>229.99999999999997</v>
      </c>
      <c r="L29" s="2"/>
      <c r="M29" s="2"/>
    </row>
    <row r="30" spans="1:13" ht="28">
      <c r="A30" s="77">
        <v>12</v>
      </c>
      <c r="B30" s="80" t="s">
        <v>28</v>
      </c>
      <c r="C30" s="80" t="s">
        <v>27</v>
      </c>
      <c r="D30" s="46" t="s">
        <v>13</v>
      </c>
      <c r="E30" s="35">
        <v>3</v>
      </c>
      <c r="F30" s="8">
        <v>74</v>
      </c>
      <c r="G30" s="95">
        <v>222</v>
      </c>
      <c r="H30" s="272">
        <v>71</v>
      </c>
      <c r="I30" s="273">
        <f>H30*E30</f>
        <v>213</v>
      </c>
      <c r="L30" s="2"/>
      <c r="M30" s="2"/>
    </row>
    <row r="31" spans="1:13" ht="29" thickBot="1">
      <c r="A31" s="78">
        <v>13</v>
      </c>
      <c r="B31" s="85" t="s">
        <v>29</v>
      </c>
      <c r="C31" s="85" t="s">
        <v>30</v>
      </c>
      <c r="D31" s="85">
        <v>35</v>
      </c>
      <c r="E31" s="47">
        <v>3.5</v>
      </c>
      <c r="F31" s="48"/>
      <c r="G31" s="130"/>
      <c r="H31" s="136"/>
      <c r="I31" s="137" t="s">
        <v>5</v>
      </c>
      <c r="L31" s="2"/>
      <c r="M31" s="2"/>
    </row>
    <row r="32" spans="1:13" ht="14">
      <c r="A32" s="352" t="s">
        <v>31</v>
      </c>
      <c r="B32" s="354" t="s">
        <v>89</v>
      </c>
      <c r="C32" s="354"/>
      <c r="D32" s="86" t="s">
        <v>2</v>
      </c>
      <c r="E32" s="34"/>
      <c r="F32" s="9"/>
      <c r="G32" s="138">
        <f>SUM(G5:G6,G8:G9,G12:G13,G16:G17,G20:G21)</f>
        <v>139.6</v>
      </c>
      <c r="H32" s="138">
        <v>5</v>
      </c>
      <c r="I32" s="138">
        <f>SUM(I5:I6,I8:I9,I12:I13,I16:I17,I20:I21)</f>
        <v>139.6</v>
      </c>
      <c r="L32" s="2"/>
      <c r="M32" s="2"/>
    </row>
    <row r="33" spans="1:13" ht="14">
      <c r="A33" s="307"/>
      <c r="B33" s="355"/>
      <c r="C33" s="355"/>
      <c r="D33" s="87" t="s">
        <v>32</v>
      </c>
      <c r="E33" s="35"/>
      <c r="F33" s="8"/>
      <c r="G33" s="105">
        <f>SUM(G7,G10,G14,G18,G22,G26,G31)</f>
        <v>0</v>
      </c>
      <c r="H33" s="106"/>
      <c r="I33" s="105">
        <f>SUM(I7,I10,I14,I18,I22,I26,I31)</f>
        <v>0</v>
      </c>
      <c r="L33" s="2"/>
      <c r="M33" s="2"/>
    </row>
    <row r="34" spans="1:13" ht="14">
      <c r="A34" s="307"/>
      <c r="B34" s="355"/>
      <c r="C34" s="355"/>
      <c r="D34" s="87" t="s">
        <v>33</v>
      </c>
      <c r="E34" s="35"/>
      <c r="F34" s="8"/>
      <c r="G34" s="105">
        <f>SUM(G11,G15,G19,G23:G25,G27:G30)</f>
        <v>1928.3</v>
      </c>
      <c r="H34" s="106">
        <v>718</v>
      </c>
      <c r="I34" s="105">
        <f>SUM(I11,I15,I19,I23:I25,I27:I30)</f>
        <v>1900.8999999999999</v>
      </c>
      <c r="L34" s="2"/>
      <c r="M34" s="2"/>
    </row>
    <row r="35" spans="1:13" ht="14">
      <c r="A35" s="307"/>
      <c r="B35" s="355"/>
      <c r="C35" s="355"/>
      <c r="D35" s="87" t="s">
        <v>3</v>
      </c>
      <c r="E35" s="35"/>
      <c r="F35" s="8"/>
      <c r="G35" s="105"/>
      <c r="H35" s="106"/>
      <c r="I35" s="105"/>
      <c r="L35" s="2"/>
      <c r="M35" s="2"/>
    </row>
    <row r="36" spans="1:13" ht="14" thickBot="1">
      <c r="A36" s="353"/>
      <c r="B36" s="356"/>
      <c r="C36" s="356"/>
      <c r="D36" s="133" t="s">
        <v>34</v>
      </c>
      <c r="E36" s="96"/>
      <c r="F36" s="88"/>
      <c r="G36" s="104">
        <f>SUM(G32:G35)</f>
        <v>2067.9</v>
      </c>
      <c r="H36" s="103">
        <v>723</v>
      </c>
      <c r="I36" s="104">
        <f>SUM(I32:I35)</f>
        <v>2040.4999999999998</v>
      </c>
      <c r="L36" s="2"/>
      <c r="M36" s="2"/>
    </row>
    <row r="37" spans="1:13" ht="14">
      <c r="A37" s="352" t="s">
        <v>31</v>
      </c>
      <c r="B37" s="354" t="s">
        <v>92</v>
      </c>
      <c r="C37" s="354"/>
      <c r="D37" s="86" t="s">
        <v>2</v>
      </c>
      <c r="E37" s="97"/>
      <c r="F37" s="131"/>
      <c r="G37" s="225">
        <f>SUM(G32,'П2.1'!G34)</f>
        <v>139.6</v>
      </c>
      <c r="H37" s="107">
        <v>5</v>
      </c>
      <c r="I37" s="225">
        <f>SUM(I32,'П2.1'!I34)</f>
        <v>139.6</v>
      </c>
      <c r="K37" s="142"/>
      <c r="L37" s="2"/>
      <c r="M37" s="2"/>
    </row>
    <row r="38" spans="1:13" ht="14">
      <c r="A38" s="307"/>
      <c r="B38" s="355"/>
      <c r="C38" s="355"/>
      <c r="D38" s="87" t="s">
        <v>32</v>
      </c>
      <c r="E38" s="64"/>
      <c r="F38" s="120"/>
      <c r="G38" s="226">
        <f>SUM(G33,'П2.1'!G35)</f>
        <v>0.14000000000000001</v>
      </c>
      <c r="H38" s="109">
        <v>0.03</v>
      </c>
      <c r="I38" s="226">
        <f>SUM(I33,'П2.1'!I35)</f>
        <v>0.14099999999999999</v>
      </c>
      <c r="K38" s="142"/>
      <c r="L38" s="2"/>
      <c r="M38" s="2"/>
    </row>
    <row r="39" spans="1:13" ht="14">
      <c r="A39" s="307"/>
      <c r="B39" s="355"/>
      <c r="C39" s="355"/>
      <c r="D39" s="87" t="s">
        <v>33</v>
      </c>
      <c r="E39" s="64"/>
      <c r="F39" s="120"/>
      <c r="G39" s="226">
        <f>SUM(G34,'П2.1'!G36)</f>
        <v>2397.9699999999998</v>
      </c>
      <c r="H39" s="139">
        <v>870.08</v>
      </c>
      <c r="I39" s="226">
        <f>SUM(I34,'П2.1'!I36)</f>
        <v>2370.7491999999997</v>
      </c>
      <c r="K39" s="142"/>
      <c r="L39" s="2"/>
      <c r="M39" s="2"/>
    </row>
    <row r="40" spans="1:13" ht="14">
      <c r="A40" s="307"/>
      <c r="B40" s="355"/>
      <c r="C40" s="355"/>
      <c r="D40" s="87" t="s">
        <v>3</v>
      </c>
      <c r="E40" s="64"/>
      <c r="F40" s="120"/>
      <c r="G40" s="226">
        <f>SUM(G35,'П2.1'!G37)</f>
        <v>424.87</v>
      </c>
      <c r="H40" s="140">
        <v>203.5</v>
      </c>
      <c r="I40" s="226">
        <f>SUM(I35,'П2.1'!I37)</f>
        <v>423.58865000000003</v>
      </c>
      <c r="K40" s="142"/>
      <c r="L40" s="2"/>
      <c r="M40" s="2"/>
    </row>
    <row r="41" spans="1:13" s="101" customFormat="1" ht="14" thickBot="1">
      <c r="A41" s="353"/>
      <c r="B41" s="356"/>
      <c r="C41" s="356"/>
      <c r="D41" s="133" t="s">
        <v>34</v>
      </c>
      <c r="E41" s="98"/>
      <c r="F41" s="132"/>
      <c r="G41" s="227">
        <f>SUM(G36,'П2.1'!G38)</f>
        <v>2962.58</v>
      </c>
      <c r="H41" s="141">
        <v>1078.6099999999999</v>
      </c>
      <c r="I41" s="227">
        <f>SUM(I36,'П2.1'!I38)</f>
        <v>2934.0788499999999</v>
      </c>
      <c r="J41" s="144"/>
      <c r="K41" s="142"/>
      <c r="L41" s="2"/>
      <c r="M41" s="2"/>
    </row>
    <row r="42" spans="1:13">
      <c r="J42" s="1" t="s">
        <v>101</v>
      </c>
    </row>
    <row r="43" spans="1:13">
      <c r="A43" s="327"/>
      <c r="B43" s="327"/>
      <c r="C43" s="327"/>
      <c r="D43" s="327"/>
      <c r="E43" s="327"/>
      <c r="H43" s="65"/>
    </row>
    <row r="44" spans="1:13">
      <c r="A44" s="327"/>
      <c r="B44" s="327"/>
      <c r="C44" s="327"/>
      <c r="D44" s="327"/>
      <c r="E44" s="327"/>
      <c r="F44" s="2"/>
      <c r="G44" s="2"/>
      <c r="H44" s="2"/>
      <c r="I44" s="2"/>
    </row>
    <row r="45" spans="1:13">
      <c r="A45" s="327"/>
      <c r="B45" s="327"/>
      <c r="C45" s="327"/>
      <c r="D45" s="327"/>
      <c r="E45" s="327"/>
      <c r="F45" s="2"/>
      <c r="G45" s="2"/>
      <c r="H45" s="2"/>
      <c r="I45" s="2"/>
    </row>
    <row r="46" spans="1:13">
      <c r="A46" s="327"/>
      <c r="B46" s="327"/>
      <c r="C46" s="327"/>
      <c r="D46" s="327"/>
      <c r="E46" s="327"/>
      <c r="F46" s="2"/>
      <c r="G46" s="2"/>
      <c r="H46" s="2"/>
      <c r="I46" s="2"/>
    </row>
    <row r="47" spans="1:13">
      <c r="F47" s="2"/>
      <c r="G47" s="2"/>
      <c r="H47" s="2"/>
      <c r="I47" s="2"/>
    </row>
    <row r="48" spans="1:13">
      <c r="F48" s="2"/>
      <c r="G48" s="2"/>
      <c r="H48" s="2"/>
      <c r="I48" s="2"/>
    </row>
    <row r="49" spans="1:9">
      <c r="F49" s="2"/>
      <c r="G49" s="2"/>
      <c r="H49" s="2"/>
      <c r="I49" s="2"/>
    </row>
    <row r="50" spans="1:9">
      <c r="A50" s="328"/>
      <c r="B50" s="328"/>
      <c r="C50" s="328"/>
      <c r="D50" s="328"/>
      <c r="E50" s="328"/>
      <c r="F50" s="2"/>
      <c r="G50" s="2"/>
      <c r="H50" s="2"/>
      <c r="I50" s="2"/>
    </row>
    <row r="51" spans="1:9">
      <c r="F51" s="2"/>
      <c r="G51" s="2"/>
      <c r="H51" s="2"/>
      <c r="I51" s="2"/>
    </row>
    <row r="52" spans="1:9">
      <c r="A52" s="4"/>
      <c r="B52" s="4"/>
      <c r="C52" s="4"/>
      <c r="D52" s="4"/>
      <c r="E52" s="4"/>
      <c r="F52" s="2"/>
      <c r="G52" s="2"/>
      <c r="H52" s="2"/>
      <c r="I52" s="2"/>
    </row>
    <row r="53" spans="1:9">
      <c r="A53" s="4"/>
      <c r="B53" s="4"/>
      <c r="C53" s="4"/>
      <c r="D53" s="4"/>
      <c r="E53" s="4"/>
      <c r="F53" s="2"/>
      <c r="G53" s="2"/>
      <c r="H53" s="2"/>
      <c r="I53" s="2"/>
    </row>
    <row r="54" spans="1:9">
      <c r="A54" s="4"/>
      <c r="B54" s="4"/>
      <c r="C54" s="4"/>
      <c r="D54" s="4"/>
      <c r="E54" s="4"/>
      <c r="F54" s="2"/>
      <c r="G54" s="2"/>
      <c r="H54" s="2"/>
      <c r="I54" s="2"/>
    </row>
    <row r="55" spans="1:9">
      <c r="A55" s="4"/>
      <c r="B55" s="4"/>
      <c r="C55" s="4"/>
      <c r="D55" s="4"/>
      <c r="E55" s="4"/>
      <c r="F55" s="2"/>
      <c r="G55" s="2"/>
      <c r="H55" s="2"/>
      <c r="I55" s="2"/>
    </row>
    <row r="56" spans="1:9">
      <c r="A56" s="4"/>
      <c r="B56" s="4"/>
      <c r="C56" s="4"/>
      <c r="D56" s="4"/>
      <c r="E56" s="4"/>
      <c r="F56" s="2"/>
      <c r="G56" s="2"/>
      <c r="H56" s="2"/>
      <c r="I56" s="2"/>
    </row>
    <row r="57" spans="1:9">
      <c r="A57" s="4"/>
      <c r="B57" s="4"/>
      <c r="C57" s="4"/>
      <c r="D57" s="4"/>
      <c r="E57" s="4"/>
      <c r="F57" s="2"/>
      <c r="G57" s="2"/>
      <c r="H57" s="2"/>
      <c r="I57" s="2"/>
    </row>
    <row r="58" spans="1:9">
      <c r="A58" s="4"/>
      <c r="B58" s="4"/>
      <c r="C58" s="4"/>
      <c r="D58" s="4"/>
      <c r="E58" s="4"/>
      <c r="F58" s="2"/>
      <c r="G58" s="2"/>
      <c r="H58" s="2"/>
      <c r="I58" s="2"/>
    </row>
    <row r="59" spans="1:9">
      <c r="A59" s="4"/>
      <c r="B59" s="4"/>
      <c r="C59" s="4"/>
      <c r="D59" s="4"/>
      <c r="E59" s="4"/>
      <c r="F59" s="2"/>
      <c r="G59" s="2"/>
      <c r="H59" s="2"/>
      <c r="I59" s="2"/>
    </row>
    <row r="60" spans="1:9">
      <c r="A60" s="4"/>
      <c r="B60" s="4"/>
      <c r="C60" s="4"/>
      <c r="D60" s="4"/>
      <c r="E60" s="4"/>
      <c r="F60" s="2"/>
      <c r="G60" s="2"/>
      <c r="H60" s="2"/>
      <c r="I60" s="2"/>
    </row>
    <row r="61" spans="1:9">
      <c r="A61" s="4"/>
      <c r="B61" s="4"/>
      <c r="C61" s="4"/>
      <c r="D61" s="4"/>
      <c r="E61" s="4"/>
      <c r="F61" s="2"/>
      <c r="G61" s="2"/>
      <c r="H61" s="2"/>
      <c r="I61" s="2"/>
    </row>
    <row r="62" spans="1:9">
      <c r="A62" s="4"/>
      <c r="B62" s="4"/>
      <c r="C62" s="4"/>
      <c r="D62" s="4"/>
      <c r="E62" s="4"/>
      <c r="F62" s="2"/>
      <c r="G62" s="2"/>
      <c r="H62" s="2"/>
      <c r="I62" s="2"/>
    </row>
    <row r="63" spans="1:9">
      <c r="A63" s="4"/>
      <c r="B63" s="4"/>
      <c r="C63" s="4"/>
      <c r="D63" s="4"/>
      <c r="E63" s="4"/>
      <c r="F63" s="2"/>
      <c r="G63" s="2"/>
      <c r="H63" s="2"/>
      <c r="I63" s="2"/>
    </row>
    <row r="64" spans="1:9">
      <c r="A64" s="4"/>
      <c r="B64" s="4"/>
      <c r="C64" s="4"/>
      <c r="D64" s="4"/>
      <c r="E64" s="4"/>
      <c r="F64" s="2"/>
      <c r="G64" s="2"/>
      <c r="H64" s="2"/>
      <c r="I64" s="2"/>
    </row>
    <row r="65" spans="1:9">
      <c r="A65" s="326"/>
      <c r="B65" s="326"/>
      <c r="C65" s="326"/>
      <c r="D65" s="4"/>
      <c r="E65" s="4"/>
      <c r="F65" s="2"/>
      <c r="G65" s="2"/>
      <c r="H65" s="2"/>
      <c r="I65" s="2"/>
    </row>
    <row r="66" spans="1:9">
      <c r="F66" s="2"/>
      <c r="G66" s="2"/>
      <c r="H66" s="2"/>
      <c r="I66" s="2"/>
    </row>
    <row r="67" spans="1:9">
      <c r="F67" s="2"/>
      <c r="G67" s="2"/>
      <c r="H67" s="2"/>
      <c r="I67" s="2"/>
    </row>
    <row r="68" spans="1:9">
      <c r="F68" s="2"/>
      <c r="G68" s="2"/>
      <c r="H68" s="2"/>
      <c r="I68" s="2"/>
    </row>
    <row r="69" spans="1:9">
      <c r="F69" s="2"/>
      <c r="G69" s="2"/>
      <c r="H69" s="2"/>
      <c r="I69" s="2"/>
    </row>
    <row r="70" spans="1:9">
      <c r="F70" s="2"/>
      <c r="G70" s="2"/>
      <c r="H70" s="2"/>
      <c r="I70" s="2"/>
    </row>
    <row r="71" spans="1:9">
      <c r="F71" s="2"/>
      <c r="G71" s="2"/>
      <c r="H71" s="2"/>
      <c r="I71" s="2"/>
    </row>
    <row r="72" spans="1:9">
      <c r="F72" s="2"/>
      <c r="G72" s="2"/>
      <c r="H72" s="2"/>
      <c r="I72" s="2"/>
    </row>
    <row r="73" spans="1:9">
      <c r="F73" s="2"/>
      <c r="G73" s="2"/>
      <c r="H73" s="2"/>
      <c r="I73" s="2"/>
    </row>
    <row r="74" spans="1:9">
      <c r="F74" s="2"/>
      <c r="G74" s="2"/>
      <c r="H74" s="2"/>
      <c r="I74" s="2"/>
    </row>
    <row r="75" spans="1:9">
      <c r="F75" s="2"/>
      <c r="G75" s="2"/>
      <c r="H75" s="2"/>
      <c r="I75" s="2"/>
    </row>
    <row r="76" spans="1:9">
      <c r="F76" s="2"/>
      <c r="G76" s="2"/>
      <c r="H76" s="2"/>
      <c r="I76" s="2"/>
    </row>
    <row r="77" spans="1:9">
      <c r="F77" s="2"/>
      <c r="G77" s="2"/>
      <c r="H77" s="2"/>
      <c r="I77" s="2"/>
    </row>
    <row r="78" spans="1:9">
      <c r="F78" s="2"/>
      <c r="G78" s="2"/>
      <c r="H78" s="2"/>
      <c r="I78" s="2"/>
    </row>
    <row r="79" spans="1:9">
      <c r="F79" s="2"/>
      <c r="G79" s="2"/>
      <c r="H79" s="2"/>
      <c r="I79" s="2"/>
    </row>
    <row r="80" spans="1:9">
      <c r="F80" s="2"/>
      <c r="G80" s="2"/>
      <c r="H80" s="2"/>
      <c r="I80" s="2"/>
    </row>
    <row r="81" spans="6:9">
      <c r="F81" s="2"/>
      <c r="G81" s="2"/>
      <c r="H81" s="2"/>
      <c r="I81" s="2"/>
    </row>
    <row r="82" spans="6:9">
      <c r="F82" s="2"/>
      <c r="G82" s="2"/>
      <c r="H82" s="2"/>
      <c r="I82" s="2"/>
    </row>
    <row r="83" spans="6:9">
      <c r="F83" s="2"/>
      <c r="G83" s="2"/>
      <c r="H83" s="2"/>
      <c r="I83" s="2"/>
    </row>
    <row r="84" spans="6:9">
      <c r="F84" s="2"/>
      <c r="G84" s="2"/>
      <c r="H84" s="2"/>
      <c r="I84" s="2"/>
    </row>
    <row r="85" spans="6:9">
      <c r="F85" s="2"/>
      <c r="G85" s="2"/>
      <c r="H85" s="2"/>
      <c r="I85" s="2"/>
    </row>
    <row r="86" spans="6:9">
      <c r="F86" s="2"/>
      <c r="G86" s="2"/>
      <c r="H86" s="2"/>
      <c r="I86" s="2"/>
    </row>
    <row r="87" spans="6:9">
      <c r="F87" s="2"/>
      <c r="G87" s="2"/>
      <c r="H87" s="2"/>
      <c r="I87" s="2"/>
    </row>
    <row r="88" spans="6:9">
      <c r="F88" s="2"/>
      <c r="G88" s="2"/>
      <c r="H88" s="2"/>
      <c r="I88" s="2"/>
    </row>
    <row r="89" spans="6:9">
      <c r="F89" s="2"/>
      <c r="G89" s="2"/>
      <c r="H89" s="2"/>
      <c r="I89" s="2"/>
    </row>
    <row r="90" spans="6:9">
      <c r="F90" s="2"/>
      <c r="G90" s="2"/>
      <c r="H90" s="2"/>
      <c r="I90" s="2"/>
    </row>
    <row r="91" spans="6:9">
      <c r="F91" s="2"/>
      <c r="G91" s="2"/>
      <c r="H91" s="2"/>
      <c r="I91" s="2"/>
    </row>
  </sheetData>
  <sheetProtection formatCells="0" formatColumns="0" formatRows="0" insertColumns="0" insertRows="0" insertHyperlinks="0" deleteColumns="0" deleteRows="0" sort="0" autoFilter="0" pivotTables="0"/>
  <protectedRanges>
    <protectedRange sqref="F2:I6 F32:I41" name="Диапазон1"/>
    <protectedRange sqref="H7:I7 H8:H30 F7:G31 I8:I31" name="Диапазон1_1"/>
    <protectedRange sqref="H31" name="Диапазон1_1_1"/>
  </protectedRanges>
  <customSheetViews>
    <customSheetView guid="{C58577AC-84F7-41FE-9C1B-E37259F31505}" scale="80" fitToPage="1" hiddenColumns="1">
      <pane xSplit="5" ySplit="4" topLeftCell="F5" activePane="bottomRight" state="frozen"/>
      <selection pane="bottomRight" activeCell="I41" sqref="I41"/>
      <pageMargins left="0.19685039370078741" right="0.19685039370078741" top="0.74803149606299213" bottom="0.74803149606299213" header="0.31496062992125984" footer="0.31496062992125984"/>
      <pageSetup paperSize="9" scale="10" orientation="landscape" r:id="rId1"/>
    </customSheetView>
    <customSheetView guid="{B81A15F7-27F3-49E2-B426-C7176D26F228}" scale="80" fitToPage="1" hiddenColumns="1">
      <pane xSplit="5" ySplit="4" topLeftCell="F5" activePane="bottomRight" state="frozen"/>
      <selection pane="bottomRight" activeCell="I42" sqref="I42"/>
      <pageMargins left="0.19685039370078741" right="0.19685039370078741" top="0.74803149606299213" bottom="0.74803149606299213" header="0.31496062992125984" footer="0.31496062992125984"/>
      <pageSetup paperSize="9" scale="10" orientation="landscape" r:id="rId2"/>
    </customSheetView>
    <customSheetView guid="{1C24500D-78C6-4EED-A5DD-831582AD7DB7}" scale="80" fitToPage="1" hiddenColumns="1">
      <pane xSplit="5" ySplit="4" topLeftCell="F5" activePane="bottomRight" state="frozen"/>
      <selection pane="bottomRight" activeCell="I42" sqref="I42"/>
      <pageMargins left="0.19685039370078741" right="0.19685039370078741" top="0.74803149606299213" bottom="0.74803149606299213" header="0.31496062992125984" footer="0.31496062992125984"/>
      <pageSetup paperSize="9" scale="10" orientation="landscape" r:id="rId3"/>
    </customSheetView>
    <customSheetView guid="{53CEAE30-DC92-4820-8624-C39AF70628F9}" scale="80" fitToPage="1" hiddenColumns="1">
      <pane xSplit="5" ySplit="4" topLeftCell="F5" activePane="bottomRight" state="frozen"/>
      <selection pane="bottomRight" activeCell="I42" sqref="I42"/>
      <pageMargins left="0.19685039370078741" right="0.19685039370078741" top="0.74803149606299213" bottom="0.74803149606299213" header="0.31496062992125984" footer="0.31496062992125984"/>
      <pageSetup paperSize="9" scale="10" orientation="landscape" r:id="rId4"/>
    </customSheetView>
    <customSheetView guid="{DF4E1039-9906-49B2-B165-01E41C44BE5F}" scale="80" fitToPage="1" hiddenColumns="1">
      <pane xSplit="5" ySplit="4" topLeftCell="F14" activePane="bottomRight" state="frozen"/>
      <selection pane="bottomRight" activeCell="AB31" sqref="AB31"/>
      <pageMargins left="0.19685039370078741" right="0.19685039370078741" top="0.74803149606299213" bottom="0.74803149606299213" header="0.31496062992125984" footer="0.31496062992125984"/>
      <pageSetup paperSize="9" scale="10" orientation="landscape" r:id="rId5"/>
    </customSheetView>
  </customSheetViews>
  <mergeCells count="36">
    <mergeCell ref="C5:C7"/>
    <mergeCell ref="A8:A11"/>
    <mergeCell ref="B8:B11"/>
    <mergeCell ref="C8:C11"/>
    <mergeCell ref="A26:A27"/>
    <mergeCell ref="A20:A22"/>
    <mergeCell ref="B20:B22"/>
    <mergeCell ref="A5:A7"/>
    <mergeCell ref="B5:B7"/>
    <mergeCell ref="A1:I1"/>
    <mergeCell ref="A2:A4"/>
    <mergeCell ref="B2:B4"/>
    <mergeCell ref="C2:C4"/>
    <mergeCell ref="D2:D4"/>
    <mergeCell ref="E2:E3"/>
    <mergeCell ref="F2:G3"/>
    <mergeCell ref="H2:I3"/>
    <mergeCell ref="A50:E50"/>
    <mergeCell ref="A65:C65"/>
    <mergeCell ref="A43:E43"/>
    <mergeCell ref="A44:E44"/>
    <mergeCell ref="A45:E45"/>
    <mergeCell ref="A46:E46"/>
    <mergeCell ref="A37:A41"/>
    <mergeCell ref="B37:C41"/>
    <mergeCell ref="A12:A15"/>
    <mergeCell ref="B12:B15"/>
    <mergeCell ref="C12:C15"/>
    <mergeCell ref="B26:B27"/>
    <mergeCell ref="C26:C27"/>
    <mergeCell ref="C20:C22"/>
    <mergeCell ref="A16:A19"/>
    <mergeCell ref="B16:B19"/>
    <mergeCell ref="C16:C19"/>
    <mergeCell ref="A32:A36"/>
    <mergeCell ref="B32:C36"/>
  </mergeCells>
  <printOptions horizontalCentered="1"/>
  <pageMargins left="0.39370078740157483" right="0.19685039370078741" top="0.55118110236220474" bottom="0.35433070866141736" header="0.31496062992125984" footer="0.31496062992125984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/>
  <dimension ref="A1:GZ73"/>
  <sheetViews>
    <sheetView workbookViewId="0">
      <selection activeCell="J2" sqref="J2"/>
    </sheetView>
  </sheetViews>
  <sheetFormatPr baseColWidth="10" defaultColWidth="11" defaultRowHeight="13" outlineLevelRow="1" outlineLevelCol="1"/>
  <cols>
    <col min="1" max="1" width="11" style="1"/>
    <col min="2" max="2" width="8.6640625" style="1" customWidth="1"/>
    <col min="3" max="3" width="7.1640625" style="1" customWidth="1"/>
    <col min="4" max="4" width="13.1640625" style="1" customWidth="1"/>
    <col min="5" max="5" width="14.6640625" style="1" customWidth="1"/>
    <col min="6" max="6" width="12.5" style="1" customWidth="1"/>
    <col min="7" max="7" width="11.83203125" style="1" customWidth="1"/>
    <col min="8" max="10" width="9" style="1" customWidth="1"/>
    <col min="11" max="11" width="11" hidden="1" customWidth="1" outlineLevel="1"/>
    <col min="12" max="207" width="11" style="1" hidden="1" customWidth="1" outlineLevel="1"/>
    <col min="208" max="208" width="11" style="1" collapsed="1"/>
    <col min="209" max="16384" width="11" style="1"/>
  </cols>
  <sheetData>
    <row r="1" spans="1:208" ht="69.75" customHeight="1">
      <c r="A1" s="371" t="e">
        <f>"Динамика условных единиц "&amp;INDEX(#REF!,#REF!)&amp;" в рамках реализации инвестиционной программы за "&amp;INDEX(#REF!,#REF!)&amp;" ("&amp;INDEX(#REF!,#REF!)&amp;")."</f>
        <v>#REF!</v>
      </c>
      <c r="B1" s="372"/>
      <c r="C1" s="372"/>
      <c r="D1" s="372"/>
      <c r="E1" s="372"/>
      <c r="F1" s="372"/>
      <c r="G1" s="372"/>
      <c r="H1" s="372"/>
      <c r="I1" s="372"/>
      <c r="J1" s="373"/>
      <c r="K1" s="30">
        <v>4</v>
      </c>
      <c r="L1" s="30">
        <v>5</v>
      </c>
      <c r="M1" s="30">
        <v>6</v>
      </c>
      <c r="N1" s="30">
        <v>7</v>
      </c>
      <c r="O1" s="30">
        <v>8</v>
      </c>
      <c r="P1" s="30">
        <v>9</v>
      </c>
      <c r="Q1" s="30">
        <v>10</v>
      </c>
      <c r="R1" s="30">
        <v>11</v>
      </c>
      <c r="S1" s="30">
        <v>12</v>
      </c>
      <c r="T1" s="30">
        <v>13</v>
      </c>
      <c r="U1" s="30">
        <v>14</v>
      </c>
      <c r="V1" s="30">
        <v>15</v>
      </c>
      <c r="W1" s="30">
        <v>16</v>
      </c>
      <c r="X1" s="30">
        <v>17</v>
      </c>
      <c r="Y1" s="30">
        <v>18</v>
      </c>
      <c r="Z1" s="30">
        <v>19</v>
      </c>
      <c r="AA1" s="30">
        <v>20</v>
      </c>
      <c r="AB1" s="30">
        <v>21</v>
      </c>
      <c r="AC1" s="30">
        <v>22</v>
      </c>
      <c r="AD1" s="30">
        <v>23</v>
      </c>
      <c r="AE1" s="30">
        <v>24</v>
      </c>
      <c r="AF1" s="30">
        <v>25</v>
      </c>
      <c r="AG1" s="30">
        <v>26</v>
      </c>
      <c r="AH1" s="30">
        <v>27</v>
      </c>
      <c r="AI1" s="30">
        <v>28</v>
      </c>
      <c r="AJ1" s="30">
        <v>29</v>
      </c>
      <c r="AK1" s="30">
        <v>30</v>
      </c>
      <c r="AL1" s="30">
        <v>31</v>
      </c>
      <c r="AM1" s="30">
        <v>32</v>
      </c>
      <c r="AN1" s="30">
        <v>33</v>
      </c>
      <c r="AO1" s="30">
        <v>34</v>
      </c>
      <c r="AP1" s="30">
        <v>35</v>
      </c>
      <c r="AQ1" s="30">
        <v>36</v>
      </c>
      <c r="AR1" s="30">
        <v>37</v>
      </c>
      <c r="AS1" s="30">
        <v>38</v>
      </c>
      <c r="AT1" s="30">
        <v>39</v>
      </c>
      <c r="AU1" s="30">
        <v>40</v>
      </c>
      <c r="AV1" s="30">
        <v>41</v>
      </c>
      <c r="AW1" s="30">
        <v>42</v>
      </c>
      <c r="AX1" s="30">
        <v>43</v>
      </c>
      <c r="AY1" s="30">
        <v>44</v>
      </c>
      <c r="AZ1" s="30">
        <v>45</v>
      </c>
      <c r="BA1" s="30">
        <v>46</v>
      </c>
      <c r="BB1" s="30">
        <v>47</v>
      </c>
      <c r="BC1" s="30">
        <v>48</v>
      </c>
      <c r="BD1" s="30">
        <v>49</v>
      </c>
      <c r="BE1" s="30">
        <v>50</v>
      </c>
      <c r="BF1" s="30">
        <v>51</v>
      </c>
      <c r="BG1" s="30">
        <v>52</v>
      </c>
      <c r="BH1" s="30">
        <v>53</v>
      </c>
      <c r="BI1" s="30">
        <v>54</v>
      </c>
      <c r="BJ1" s="30">
        <v>55</v>
      </c>
      <c r="BK1" s="30">
        <v>56</v>
      </c>
      <c r="BL1" s="30">
        <v>57</v>
      </c>
      <c r="BM1" s="30">
        <v>58</v>
      </c>
      <c r="BN1" s="30">
        <v>59</v>
      </c>
      <c r="BO1" s="30">
        <v>60</v>
      </c>
      <c r="BP1" s="30">
        <v>61</v>
      </c>
      <c r="BQ1" s="30">
        <v>62</v>
      </c>
      <c r="BR1" s="30">
        <v>63</v>
      </c>
      <c r="BS1" s="30">
        <v>64</v>
      </c>
      <c r="BT1" s="30">
        <v>65</v>
      </c>
      <c r="BU1" s="30">
        <v>66</v>
      </c>
      <c r="BV1" s="30">
        <v>67</v>
      </c>
      <c r="BW1" s="30">
        <v>68</v>
      </c>
      <c r="BX1" s="30">
        <v>69</v>
      </c>
      <c r="BY1" s="30">
        <v>70</v>
      </c>
      <c r="BZ1" s="30">
        <v>71</v>
      </c>
      <c r="CA1" s="30">
        <v>72</v>
      </c>
      <c r="CB1" s="30">
        <v>73</v>
      </c>
      <c r="CC1" s="30">
        <v>74</v>
      </c>
      <c r="CD1" s="30">
        <v>75</v>
      </c>
      <c r="CE1" s="30">
        <v>76</v>
      </c>
      <c r="CF1" s="30">
        <v>77</v>
      </c>
      <c r="CG1" s="30">
        <v>78</v>
      </c>
      <c r="CH1" s="30">
        <v>79</v>
      </c>
      <c r="CI1" s="30">
        <v>80</v>
      </c>
      <c r="CJ1" s="30">
        <v>81</v>
      </c>
      <c r="CK1" s="30">
        <v>82</v>
      </c>
      <c r="CL1" s="30">
        <v>83</v>
      </c>
      <c r="CM1" s="30">
        <v>84</v>
      </c>
      <c r="CN1" s="30">
        <v>85</v>
      </c>
      <c r="CO1" s="30">
        <v>86</v>
      </c>
      <c r="CP1" s="30">
        <v>87</v>
      </c>
      <c r="CQ1" s="30">
        <v>88</v>
      </c>
      <c r="CR1" s="30">
        <v>89</v>
      </c>
      <c r="CS1" s="30">
        <v>90</v>
      </c>
      <c r="CT1" s="30">
        <v>91</v>
      </c>
      <c r="CU1" s="30">
        <v>92</v>
      </c>
      <c r="CV1" s="30">
        <v>93</v>
      </c>
      <c r="CW1" s="30">
        <v>94</v>
      </c>
      <c r="CX1" s="30">
        <v>95</v>
      </c>
      <c r="CY1" s="30">
        <v>96</v>
      </c>
      <c r="CZ1" s="30">
        <v>97</v>
      </c>
      <c r="DA1" s="30">
        <v>98</v>
      </c>
      <c r="DB1" s="30">
        <v>99</v>
      </c>
      <c r="DC1" s="30">
        <v>100</v>
      </c>
      <c r="DD1" s="30">
        <v>101</v>
      </c>
      <c r="DE1" s="30">
        <v>102</v>
      </c>
      <c r="DF1" s="30">
        <v>103</v>
      </c>
      <c r="DG1" s="30">
        <v>104</v>
      </c>
      <c r="DH1" s="30">
        <v>105</v>
      </c>
      <c r="DI1" s="30">
        <v>106</v>
      </c>
      <c r="DJ1" s="30">
        <v>107</v>
      </c>
      <c r="DK1" s="30">
        <v>108</v>
      </c>
      <c r="DL1" s="30">
        <v>109</v>
      </c>
      <c r="DM1" s="30">
        <v>110</v>
      </c>
      <c r="DN1" s="30">
        <v>111</v>
      </c>
      <c r="DO1" s="30">
        <v>112</v>
      </c>
      <c r="DP1" s="30">
        <v>113</v>
      </c>
      <c r="DQ1" s="30">
        <v>114</v>
      </c>
      <c r="DR1" s="30">
        <v>115</v>
      </c>
      <c r="DS1" s="30">
        <v>116</v>
      </c>
      <c r="DT1" s="30">
        <v>117</v>
      </c>
      <c r="DU1" s="30">
        <v>118</v>
      </c>
      <c r="DV1" s="30">
        <v>119</v>
      </c>
      <c r="DW1" s="30">
        <v>120</v>
      </c>
      <c r="DX1" s="30">
        <v>121</v>
      </c>
      <c r="DY1" s="30">
        <v>122</v>
      </c>
      <c r="DZ1" s="30">
        <v>123</v>
      </c>
      <c r="EA1" s="30">
        <v>124</v>
      </c>
      <c r="EB1" s="30">
        <v>125</v>
      </c>
      <c r="EC1" s="30">
        <v>126</v>
      </c>
      <c r="ED1" s="30">
        <v>127</v>
      </c>
      <c r="EE1" s="30">
        <v>128</v>
      </c>
      <c r="EF1" s="30">
        <v>129</v>
      </c>
      <c r="EG1" s="30">
        <v>130</v>
      </c>
      <c r="EH1" s="30">
        <v>131</v>
      </c>
      <c r="EI1" s="30">
        <v>132</v>
      </c>
      <c r="EJ1" s="30">
        <v>133</v>
      </c>
      <c r="EK1" s="30">
        <v>134</v>
      </c>
      <c r="EL1" s="30">
        <v>135</v>
      </c>
      <c r="EM1" s="30">
        <v>136</v>
      </c>
      <c r="EN1" s="30">
        <v>137</v>
      </c>
      <c r="EO1" s="30">
        <v>138</v>
      </c>
      <c r="EP1" s="30">
        <v>139</v>
      </c>
      <c r="EQ1" s="30">
        <v>140</v>
      </c>
      <c r="ER1" s="30">
        <v>141</v>
      </c>
      <c r="ES1" s="30">
        <v>142</v>
      </c>
      <c r="ET1" s="30">
        <v>143</v>
      </c>
      <c r="EU1" s="30">
        <v>144</v>
      </c>
      <c r="EV1" s="30">
        <v>145</v>
      </c>
      <c r="EW1" s="30">
        <v>146</v>
      </c>
      <c r="EX1" s="30">
        <v>147</v>
      </c>
      <c r="EY1" s="30">
        <v>148</v>
      </c>
      <c r="EZ1" s="30">
        <v>149</v>
      </c>
      <c r="FA1" s="30">
        <v>150</v>
      </c>
      <c r="FB1" s="30">
        <v>151</v>
      </c>
      <c r="FC1" s="30">
        <v>152</v>
      </c>
      <c r="FD1" s="30">
        <v>153</v>
      </c>
      <c r="FE1" s="30">
        <v>154</v>
      </c>
      <c r="FF1" s="30">
        <v>155</v>
      </c>
      <c r="FG1" s="30">
        <v>156</v>
      </c>
      <c r="FH1" s="30">
        <v>157</v>
      </c>
      <c r="FI1" s="30">
        <v>158</v>
      </c>
      <c r="FJ1" s="30">
        <v>159</v>
      </c>
      <c r="FK1" s="30">
        <v>160</v>
      </c>
      <c r="FL1" s="30">
        <v>161</v>
      </c>
      <c r="FM1" s="30">
        <v>162</v>
      </c>
      <c r="FN1" s="30">
        <v>163</v>
      </c>
      <c r="FO1" s="30">
        <v>164</v>
      </c>
      <c r="FP1" s="30">
        <v>165</v>
      </c>
      <c r="FQ1" s="30">
        <v>166</v>
      </c>
      <c r="FR1" s="30">
        <v>167</v>
      </c>
      <c r="FS1" s="30">
        <v>168</v>
      </c>
      <c r="FT1" s="30">
        <v>169</v>
      </c>
      <c r="FU1" s="30">
        <v>170</v>
      </c>
      <c r="FV1" s="30">
        <v>171</v>
      </c>
      <c r="FW1" s="30">
        <v>172</v>
      </c>
      <c r="FX1" s="30">
        <v>173</v>
      </c>
      <c r="FY1" s="30">
        <v>174</v>
      </c>
      <c r="FZ1" s="30">
        <v>175</v>
      </c>
      <c r="GA1" s="30">
        <v>176</v>
      </c>
      <c r="GB1" s="30">
        <v>177</v>
      </c>
      <c r="GC1" s="30">
        <v>178</v>
      </c>
      <c r="GD1" s="30">
        <v>179</v>
      </c>
      <c r="GE1" s="30">
        <v>180</v>
      </c>
      <c r="GF1" s="30">
        <v>181</v>
      </c>
      <c r="GG1" s="30">
        <v>182</v>
      </c>
      <c r="GH1" s="30">
        <v>183</v>
      </c>
      <c r="GI1" s="30">
        <v>184</v>
      </c>
      <c r="GJ1" s="30">
        <v>185</v>
      </c>
      <c r="GK1" s="30">
        <v>186</v>
      </c>
      <c r="GL1" s="30">
        <v>187</v>
      </c>
      <c r="GM1" s="30">
        <v>188</v>
      </c>
      <c r="GN1" s="30">
        <v>189</v>
      </c>
      <c r="GO1" s="30">
        <v>190</v>
      </c>
      <c r="GP1" s="30">
        <v>191</v>
      </c>
      <c r="GQ1" s="30">
        <v>192</v>
      </c>
      <c r="GR1" s="30">
        <v>193</v>
      </c>
      <c r="GS1" s="30">
        <v>194</v>
      </c>
      <c r="GT1" s="30">
        <v>195</v>
      </c>
      <c r="GU1" s="30">
        <v>196</v>
      </c>
      <c r="GV1" s="30">
        <v>197</v>
      </c>
      <c r="GW1" s="30">
        <v>198</v>
      </c>
      <c r="GX1" s="30">
        <v>199</v>
      </c>
      <c r="GY1" s="30">
        <v>200</v>
      </c>
      <c r="GZ1" s="31"/>
    </row>
    <row r="2" spans="1:208" ht="90.75" customHeight="1">
      <c r="A2" s="374"/>
      <c r="B2" s="375" t="s">
        <v>4</v>
      </c>
      <c r="C2" s="375" t="s">
        <v>38</v>
      </c>
      <c r="D2" s="375" t="s">
        <v>39</v>
      </c>
      <c r="E2" s="14" t="s">
        <v>59</v>
      </c>
      <c r="F2" s="368" t="s">
        <v>60</v>
      </c>
      <c r="G2" s="370"/>
      <c r="H2" s="10"/>
      <c r="I2" s="10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384" t="s">
        <v>73</v>
      </c>
    </row>
    <row r="3" spans="1:208" ht="39" customHeight="1">
      <c r="A3" s="374"/>
      <c r="B3" s="375"/>
      <c r="C3" s="375"/>
      <c r="D3" s="375"/>
      <c r="E3" s="14" t="s">
        <v>58</v>
      </c>
      <c r="F3" s="368" t="s">
        <v>61</v>
      </c>
      <c r="G3" s="370"/>
      <c r="H3" s="10"/>
      <c r="I3" s="10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385"/>
    </row>
    <row r="4" spans="1:208" s="6" customFormat="1" ht="19.5" customHeight="1">
      <c r="A4" s="366" t="s">
        <v>81</v>
      </c>
      <c r="B4" s="376" t="s">
        <v>80</v>
      </c>
      <c r="C4" s="376"/>
      <c r="D4" s="376"/>
      <c r="E4" s="376"/>
      <c r="F4" s="376"/>
      <c r="G4" s="15" t="s">
        <v>57</v>
      </c>
      <c r="H4" s="12"/>
      <c r="I4" s="12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12"/>
    </row>
    <row r="5" spans="1:208" s="6" customFormat="1" ht="35.25" customHeight="1">
      <c r="A5" s="367"/>
      <c r="B5" s="376" t="s">
        <v>77</v>
      </c>
      <c r="C5" s="376"/>
      <c r="D5" s="376"/>
      <c r="E5" s="376"/>
      <c r="F5" s="376"/>
      <c r="G5" s="15" t="s">
        <v>57</v>
      </c>
      <c r="H5" s="12"/>
      <c r="I5" s="12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12"/>
    </row>
    <row r="6" spans="1:208" s="6" customFormat="1" ht="33" customHeight="1">
      <c r="A6" s="368" t="s">
        <v>79</v>
      </c>
      <c r="B6" s="369"/>
      <c r="C6" s="369"/>
      <c r="D6" s="369"/>
      <c r="E6" s="369"/>
      <c r="F6" s="370"/>
      <c r="G6" s="15" t="s">
        <v>57</v>
      </c>
      <c r="H6" s="12"/>
      <c r="I6" s="12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12"/>
    </row>
    <row r="7" spans="1:208" ht="63.75" hidden="1" customHeight="1" outlineLevel="1">
      <c r="A7" s="379" t="s">
        <v>40</v>
      </c>
      <c r="B7" s="380">
        <v>220</v>
      </c>
      <c r="C7" s="379">
        <v>1</v>
      </c>
      <c r="D7" s="14" t="s">
        <v>43</v>
      </c>
      <c r="E7" s="16">
        <v>260</v>
      </c>
      <c r="F7" s="16" t="s">
        <v>57</v>
      </c>
      <c r="G7" s="17">
        <f>SUM(H7:GY7)</f>
        <v>0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</row>
    <row r="8" spans="1:208" ht="12.75" hidden="1" customHeight="1" outlineLevel="1">
      <c r="A8" s="379"/>
      <c r="B8" s="380"/>
      <c r="C8" s="379"/>
      <c r="D8" s="14" t="s">
        <v>41</v>
      </c>
      <c r="E8" s="16">
        <v>210</v>
      </c>
      <c r="F8" s="16" t="s">
        <v>57</v>
      </c>
      <c r="G8" s="17">
        <f t="shared" ref="G8:G63" si="0">SUM(H8:GY8)</f>
        <v>0</v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</row>
    <row r="9" spans="1:208" ht="12.75" hidden="1" customHeight="1" outlineLevel="1">
      <c r="A9" s="379"/>
      <c r="B9" s="380"/>
      <c r="C9" s="379"/>
      <c r="D9" s="14" t="s">
        <v>42</v>
      </c>
      <c r="E9" s="16">
        <v>140</v>
      </c>
      <c r="F9" s="16" t="s">
        <v>57</v>
      </c>
      <c r="G9" s="17">
        <f t="shared" si="0"/>
        <v>0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</row>
    <row r="10" spans="1:208" ht="12.75" hidden="1" customHeight="1" outlineLevel="1">
      <c r="A10" s="379"/>
      <c r="B10" s="380"/>
      <c r="C10" s="379">
        <v>2</v>
      </c>
      <c r="D10" s="14" t="s">
        <v>41</v>
      </c>
      <c r="E10" s="16">
        <v>270</v>
      </c>
      <c r="F10" s="16" t="s">
        <v>57</v>
      </c>
      <c r="G10" s="17">
        <f t="shared" si="0"/>
        <v>0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</row>
    <row r="11" spans="1:208" ht="12.75" hidden="1" customHeight="1" outlineLevel="1">
      <c r="A11" s="379"/>
      <c r="B11" s="380"/>
      <c r="C11" s="379"/>
      <c r="D11" s="14" t="s">
        <v>42</v>
      </c>
      <c r="E11" s="16">
        <v>180</v>
      </c>
      <c r="F11" s="16" t="s">
        <v>57</v>
      </c>
      <c r="G11" s="17">
        <f t="shared" si="0"/>
        <v>0</v>
      </c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</row>
    <row r="12" spans="1:208" ht="12.75" hidden="1" customHeight="1" outlineLevel="1">
      <c r="A12" s="379"/>
      <c r="B12" s="380" t="s">
        <v>44</v>
      </c>
      <c r="C12" s="379">
        <v>1</v>
      </c>
      <c r="D12" s="14" t="s">
        <v>43</v>
      </c>
      <c r="E12" s="16">
        <v>180</v>
      </c>
      <c r="F12" s="16" t="s">
        <v>57</v>
      </c>
      <c r="G12" s="17">
        <f t="shared" si="0"/>
        <v>0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</row>
    <row r="13" spans="1:208" ht="12.75" hidden="1" customHeight="1" outlineLevel="1">
      <c r="A13" s="379"/>
      <c r="B13" s="380"/>
      <c r="C13" s="379"/>
      <c r="D13" s="14" t="s">
        <v>41</v>
      </c>
      <c r="E13" s="16">
        <v>160</v>
      </c>
      <c r="F13" s="16" t="s">
        <v>57</v>
      </c>
      <c r="G13" s="17">
        <f t="shared" si="0"/>
        <v>0</v>
      </c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</row>
    <row r="14" spans="1:208" ht="12.75" hidden="1" customHeight="1" outlineLevel="1">
      <c r="A14" s="379"/>
      <c r="B14" s="380"/>
      <c r="C14" s="379"/>
      <c r="D14" s="14" t="s">
        <v>42</v>
      </c>
      <c r="E14" s="16">
        <v>130</v>
      </c>
      <c r="F14" s="16" t="s">
        <v>57</v>
      </c>
      <c r="G14" s="17">
        <f t="shared" si="0"/>
        <v>0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</row>
    <row r="15" spans="1:208" ht="12.75" hidden="1" customHeight="1" outlineLevel="1">
      <c r="A15" s="379"/>
      <c r="B15" s="380"/>
      <c r="C15" s="379">
        <v>2</v>
      </c>
      <c r="D15" s="14" t="s">
        <v>41</v>
      </c>
      <c r="E15" s="16">
        <v>190</v>
      </c>
      <c r="F15" s="16" t="s">
        <v>57</v>
      </c>
      <c r="G15" s="17">
        <f t="shared" si="0"/>
        <v>0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</row>
    <row r="16" spans="1:208" ht="12.75" hidden="1" customHeight="1" outlineLevel="1">
      <c r="A16" s="379"/>
      <c r="B16" s="380"/>
      <c r="C16" s="379"/>
      <c r="D16" s="14" t="s">
        <v>42</v>
      </c>
      <c r="E16" s="16">
        <v>160</v>
      </c>
      <c r="F16" s="16" t="s">
        <v>57</v>
      </c>
      <c r="G16" s="17">
        <f t="shared" si="0"/>
        <v>0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</row>
    <row r="17" spans="1:208" ht="12.75" hidden="1" customHeight="1" outlineLevel="1">
      <c r="A17" s="379" t="s">
        <v>45</v>
      </c>
      <c r="B17" s="18">
        <v>220</v>
      </c>
      <c r="C17" s="19" t="s">
        <v>5</v>
      </c>
      <c r="D17" s="19" t="s">
        <v>5</v>
      </c>
      <c r="E17" s="16">
        <v>3000</v>
      </c>
      <c r="F17" s="16" t="s">
        <v>57</v>
      </c>
      <c r="G17" s="17">
        <f t="shared" si="0"/>
        <v>0</v>
      </c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</row>
    <row r="18" spans="1:208" ht="12.75" hidden="1" customHeight="1" outlineLevel="1">
      <c r="A18" s="379"/>
      <c r="B18" s="18">
        <v>110</v>
      </c>
      <c r="C18" s="19" t="s">
        <v>5</v>
      </c>
      <c r="D18" s="19" t="s">
        <v>5</v>
      </c>
      <c r="E18" s="16">
        <v>2300</v>
      </c>
      <c r="F18" s="16" t="s">
        <v>57</v>
      </c>
      <c r="G18" s="17">
        <f t="shared" si="0"/>
        <v>0</v>
      </c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</row>
    <row r="19" spans="1:208" ht="12.75" hidden="1" customHeight="1" outlineLevel="1">
      <c r="A19" s="381" t="s">
        <v>46</v>
      </c>
      <c r="B19" s="381"/>
      <c r="C19" s="381"/>
      <c r="D19" s="381"/>
      <c r="E19" s="381"/>
      <c r="F19" s="16" t="s">
        <v>57</v>
      </c>
      <c r="G19" s="17">
        <f t="shared" si="0"/>
        <v>0</v>
      </c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</row>
    <row r="20" spans="1:208" ht="12.75" hidden="1" customHeight="1" outlineLevel="1">
      <c r="A20" s="375" t="s">
        <v>40</v>
      </c>
      <c r="B20" s="382">
        <v>35</v>
      </c>
      <c r="C20" s="375">
        <v>1</v>
      </c>
      <c r="D20" s="14" t="s">
        <v>43</v>
      </c>
      <c r="E20" s="16">
        <v>170</v>
      </c>
      <c r="F20" s="16" t="s">
        <v>57</v>
      </c>
      <c r="G20" s="17">
        <f t="shared" si="0"/>
        <v>0</v>
      </c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</row>
    <row r="21" spans="1:208" ht="12.75" hidden="1" customHeight="1" outlineLevel="1">
      <c r="A21" s="375"/>
      <c r="B21" s="382"/>
      <c r="C21" s="375"/>
      <c r="D21" s="14" t="s">
        <v>41</v>
      </c>
      <c r="E21" s="16">
        <v>140</v>
      </c>
      <c r="F21" s="16" t="s">
        <v>57</v>
      </c>
      <c r="G21" s="17">
        <f t="shared" si="0"/>
        <v>0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</row>
    <row r="22" spans="1:208" ht="12.75" hidden="1" customHeight="1" outlineLevel="1">
      <c r="A22" s="375"/>
      <c r="B22" s="382"/>
      <c r="C22" s="375"/>
      <c r="D22" s="14" t="s">
        <v>42</v>
      </c>
      <c r="E22" s="16">
        <v>120</v>
      </c>
      <c r="F22" s="16" t="s">
        <v>57</v>
      </c>
      <c r="G22" s="17">
        <f t="shared" si="0"/>
        <v>0</v>
      </c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</row>
    <row r="23" spans="1:208" ht="12.75" hidden="1" customHeight="1" outlineLevel="1">
      <c r="A23" s="375"/>
      <c r="B23" s="382"/>
      <c r="C23" s="375">
        <v>2</v>
      </c>
      <c r="D23" s="14" t="s">
        <v>41</v>
      </c>
      <c r="E23" s="16">
        <v>180</v>
      </c>
      <c r="F23" s="16" t="s">
        <v>57</v>
      </c>
      <c r="G23" s="17">
        <f t="shared" si="0"/>
        <v>0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</row>
    <row r="24" spans="1:208" ht="12.75" hidden="1" customHeight="1" outlineLevel="1">
      <c r="A24" s="375"/>
      <c r="B24" s="382"/>
      <c r="C24" s="375"/>
      <c r="D24" s="14" t="s">
        <v>42</v>
      </c>
      <c r="E24" s="16">
        <v>150</v>
      </c>
      <c r="F24" s="16" t="s">
        <v>57</v>
      </c>
      <c r="G24" s="17">
        <f t="shared" si="0"/>
        <v>0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</row>
    <row r="25" spans="1:208" collapsed="1">
      <c r="A25" s="375"/>
      <c r="B25" s="377" t="s">
        <v>47</v>
      </c>
      <c r="C25" s="378" t="s">
        <v>5</v>
      </c>
      <c r="D25" s="16" t="s">
        <v>43</v>
      </c>
      <c r="E25" s="16">
        <v>160</v>
      </c>
      <c r="F25" s="16" t="s">
        <v>57</v>
      </c>
      <c r="G25" s="17">
        <f t="shared" si="0"/>
        <v>0</v>
      </c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</row>
    <row r="26" spans="1:208" ht="26">
      <c r="A26" s="375"/>
      <c r="B26" s="377"/>
      <c r="C26" s="378"/>
      <c r="D26" s="20" t="s">
        <v>48</v>
      </c>
      <c r="E26" s="16">
        <v>140</v>
      </c>
      <c r="F26" s="16" t="s">
        <v>57</v>
      </c>
      <c r="G26" s="17">
        <f t="shared" si="0"/>
        <v>0</v>
      </c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</row>
    <row r="27" spans="1:208">
      <c r="A27" s="375"/>
      <c r="B27" s="377"/>
      <c r="C27" s="378"/>
      <c r="D27" s="20" t="s">
        <v>49</v>
      </c>
      <c r="E27" s="16">
        <v>110</v>
      </c>
      <c r="F27" s="16" t="s">
        <v>57</v>
      </c>
      <c r="G27" s="17">
        <f t="shared" si="0"/>
        <v>0</v>
      </c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</row>
    <row r="28" spans="1:208">
      <c r="A28" s="379" t="s">
        <v>45</v>
      </c>
      <c r="B28" s="18" t="s">
        <v>50</v>
      </c>
      <c r="C28" s="19" t="s">
        <v>5</v>
      </c>
      <c r="D28" s="19" t="s">
        <v>5</v>
      </c>
      <c r="E28" s="16">
        <v>470</v>
      </c>
      <c r="F28" s="16" t="s">
        <v>57</v>
      </c>
      <c r="G28" s="17">
        <f t="shared" si="0"/>
        <v>0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</row>
    <row r="29" spans="1:208">
      <c r="A29" s="379"/>
      <c r="B29" s="18" t="s">
        <v>51</v>
      </c>
      <c r="C29" s="19" t="s">
        <v>5</v>
      </c>
      <c r="D29" s="19" t="s">
        <v>5</v>
      </c>
      <c r="E29" s="16">
        <v>350</v>
      </c>
      <c r="F29" s="16" t="s">
        <v>57</v>
      </c>
      <c r="G29" s="17">
        <f t="shared" si="0"/>
        <v>0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</row>
    <row r="30" spans="1:208">
      <c r="A30" s="381" t="s">
        <v>52</v>
      </c>
      <c r="B30" s="381"/>
      <c r="C30" s="381"/>
      <c r="D30" s="381"/>
      <c r="E30" s="381"/>
      <c r="F30" s="16" t="s">
        <v>57</v>
      </c>
      <c r="G30" s="17">
        <f t="shared" si="0"/>
        <v>0</v>
      </c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</row>
    <row r="31" spans="1:208">
      <c r="A31" s="375" t="s">
        <v>40</v>
      </c>
      <c r="B31" s="383" t="s">
        <v>53</v>
      </c>
      <c r="C31" s="375" t="s">
        <v>5</v>
      </c>
      <c r="D31" s="16" t="s">
        <v>43</v>
      </c>
      <c r="E31" s="16">
        <v>260</v>
      </c>
      <c r="F31" s="16" t="s">
        <v>57</v>
      </c>
      <c r="G31" s="17">
        <f t="shared" si="0"/>
        <v>0</v>
      </c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</row>
    <row r="32" spans="1:208" ht="28">
      <c r="A32" s="375"/>
      <c r="B32" s="383"/>
      <c r="C32" s="375"/>
      <c r="D32" s="21" t="s">
        <v>48</v>
      </c>
      <c r="E32" s="16">
        <v>220</v>
      </c>
      <c r="F32" s="16" t="s">
        <v>57</v>
      </c>
      <c r="G32" s="17">
        <f t="shared" si="0"/>
        <v>0</v>
      </c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</row>
    <row r="33" spans="1:208" ht="14">
      <c r="A33" s="375"/>
      <c r="B33" s="383"/>
      <c r="C33" s="375"/>
      <c r="D33" s="21" t="s">
        <v>49</v>
      </c>
      <c r="E33" s="16">
        <v>150</v>
      </c>
      <c r="F33" s="16" t="s">
        <v>57</v>
      </c>
      <c r="G33" s="17">
        <f t="shared" si="0"/>
        <v>0</v>
      </c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</row>
    <row r="34" spans="1:208" ht="14">
      <c r="A34" s="14" t="s">
        <v>45</v>
      </c>
      <c r="B34" s="22" t="s">
        <v>54</v>
      </c>
      <c r="C34" s="19" t="s">
        <v>5</v>
      </c>
      <c r="D34" s="19" t="s">
        <v>5</v>
      </c>
      <c r="E34" s="16">
        <v>270</v>
      </c>
      <c r="F34" s="16" t="s">
        <v>57</v>
      </c>
      <c r="G34" s="17">
        <f t="shared" si="0"/>
        <v>0</v>
      </c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</row>
    <row r="35" spans="1:208">
      <c r="A35" s="381" t="s">
        <v>55</v>
      </c>
      <c r="B35" s="381"/>
      <c r="C35" s="381"/>
      <c r="D35" s="381"/>
      <c r="E35" s="381"/>
      <c r="F35" s="16" t="s">
        <v>57</v>
      </c>
      <c r="G35" s="17">
        <f t="shared" si="0"/>
        <v>0</v>
      </c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</row>
    <row r="36" spans="1:208" ht="42">
      <c r="A36" s="368" t="s">
        <v>1</v>
      </c>
      <c r="B36" s="370"/>
      <c r="C36" s="23" t="s">
        <v>62</v>
      </c>
      <c r="D36" s="23" t="s">
        <v>4</v>
      </c>
      <c r="E36" s="23" t="s">
        <v>37</v>
      </c>
      <c r="F36" s="16" t="s">
        <v>57</v>
      </c>
      <c r="G36" s="17">
        <f t="shared" si="0"/>
        <v>0</v>
      </c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</row>
    <row r="37" spans="1:208" ht="63.75" hidden="1" customHeight="1" outlineLevel="1">
      <c r="A37" s="375" t="s">
        <v>8</v>
      </c>
      <c r="B37" s="375"/>
      <c r="C37" s="375" t="s">
        <v>9</v>
      </c>
      <c r="D37" s="14">
        <v>220</v>
      </c>
      <c r="E37" s="15">
        <v>210</v>
      </c>
      <c r="F37" s="16" t="s">
        <v>57</v>
      </c>
      <c r="G37" s="17">
        <f t="shared" si="0"/>
        <v>0</v>
      </c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</row>
    <row r="38" spans="1:208" ht="48.75" hidden="1" customHeight="1" outlineLevel="1">
      <c r="A38" s="375"/>
      <c r="B38" s="375"/>
      <c r="C38" s="375"/>
      <c r="D38" s="14" t="s">
        <v>10</v>
      </c>
      <c r="E38" s="15">
        <v>105</v>
      </c>
      <c r="F38" s="16" t="s">
        <v>57</v>
      </c>
      <c r="G38" s="17">
        <f t="shared" si="0"/>
        <v>0</v>
      </c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</row>
    <row r="39" spans="1:208" ht="12.75" hidden="1" customHeight="1" outlineLevel="1">
      <c r="A39" s="375"/>
      <c r="B39" s="375"/>
      <c r="C39" s="375"/>
      <c r="D39" s="14">
        <v>35</v>
      </c>
      <c r="E39" s="15">
        <v>75</v>
      </c>
      <c r="F39" s="16" t="s">
        <v>57</v>
      </c>
      <c r="G39" s="17">
        <f t="shared" si="0"/>
        <v>0</v>
      </c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</row>
    <row r="40" spans="1:208" ht="12.75" hidden="1" customHeight="1" outlineLevel="1">
      <c r="A40" s="375" t="s">
        <v>11</v>
      </c>
      <c r="B40" s="375"/>
      <c r="C40" s="375" t="s">
        <v>12</v>
      </c>
      <c r="D40" s="14">
        <v>220</v>
      </c>
      <c r="E40" s="15">
        <v>14</v>
      </c>
      <c r="F40" s="16" t="s">
        <v>57</v>
      </c>
      <c r="G40" s="17">
        <f t="shared" si="0"/>
        <v>0</v>
      </c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</row>
    <row r="41" spans="1:208" ht="12.75" hidden="1" customHeight="1" outlineLevel="1">
      <c r="A41" s="375"/>
      <c r="B41" s="375"/>
      <c r="C41" s="375"/>
      <c r="D41" s="14" t="s">
        <v>10</v>
      </c>
      <c r="E41" s="15">
        <v>7.8</v>
      </c>
      <c r="F41" s="16" t="s">
        <v>57</v>
      </c>
      <c r="G41" s="17">
        <f t="shared" si="0"/>
        <v>0</v>
      </c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</row>
    <row r="42" spans="1:208" ht="33" hidden="1" customHeight="1" outlineLevel="1">
      <c r="A42" s="375"/>
      <c r="B42" s="375"/>
      <c r="C42" s="375"/>
      <c r="D42" s="14">
        <v>35</v>
      </c>
      <c r="E42" s="15">
        <v>2.1</v>
      </c>
      <c r="F42" s="16" t="s">
        <v>57</v>
      </c>
      <c r="G42" s="17">
        <f t="shared" si="0"/>
        <v>0</v>
      </c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</row>
    <row r="43" spans="1:208" ht="12.75" hidden="1" customHeight="1" outlineLevel="1">
      <c r="A43" s="375"/>
      <c r="B43" s="375"/>
      <c r="C43" s="375"/>
      <c r="D43" s="24" t="s">
        <v>13</v>
      </c>
      <c r="E43" s="25">
        <v>1</v>
      </c>
      <c r="F43" s="16" t="s">
        <v>57</v>
      </c>
      <c r="G43" s="17">
        <f t="shared" si="0"/>
        <v>0</v>
      </c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</row>
    <row r="44" spans="1:208" ht="12.75" hidden="1" customHeight="1" outlineLevel="1">
      <c r="A44" s="375" t="s">
        <v>14</v>
      </c>
      <c r="B44" s="375"/>
      <c r="C44" s="375" t="s">
        <v>15</v>
      </c>
      <c r="D44" s="14">
        <v>220</v>
      </c>
      <c r="E44" s="15">
        <v>43</v>
      </c>
      <c r="F44" s="16" t="s">
        <v>57</v>
      </c>
      <c r="G44" s="17">
        <f t="shared" si="0"/>
        <v>0</v>
      </c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</row>
    <row r="45" spans="1:208" ht="12.75" hidden="1" customHeight="1" outlineLevel="1">
      <c r="A45" s="375"/>
      <c r="B45" s="375"/>
      <c r="C45" s="375"/>
      <c r="D45" s="14" t="s">
        <v>10</v>
      </c>
      <c r="E45" s="15">
        <v>26</v>
      </c>
      <c r="F45" s="16" t="s">
        <v>57</v>
      </c>
      <c r="G45" s="17">
        <f t="shared" si="0"/>
        <v>0</v>
      </c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</row>
    <row r="46" spans="1:208" ht="12.75" hidden="1" customHeight="1" outlineLevel="1">
      <c r="A46" s="375"/>
      <c r="B46" s="375"/>
      <c r="C46" s="375"/>
      <c r="D46" s="14">
        <v>35</v>
      </c>
      <c r="E46" s="15">
        <v>11</v>
      </c>
      <c r="F46" s="16" t="s">
        <v>57</v>
      </c>
      <c r="G46" s="17">
        <f t="shared" si="0"/>
        <v>0</v>
      </c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</row>
    <row r="47" spans="1:208" ht="25.5" customHeight="1" collapsed="1">
      <c r="A47" s="375"/>
      <c r="B47" s="375"/>
      <c r="C47" s="375"/>
      <c r="D47" s="24" t="s">
        <v>13</v>
      </c>
      <c r="E47" s="15">
        <v>5.5</v>
      </c>
      <c r="F47" s="16" t="s">
        <v>57</v>
      </c>
      <c r="G47" s="17">
        <f t="shared" si="0"/>
        <v>0</v>
      </c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</row>
    <row r="48" spans="1:208" ht="12.75" hidden="1" customHeight="1" outlineLevel="1">
      <c r="A48" s="375" t="s">
        <v>16</v>
      </c>
      <c r="B48" s="375"/>
      <c r="C48" s="375" t="s">
        <v>17</v>
      </c>
      <c r="D48" s="14">
        <v>220</v>
      </c>
      <c r="E48" s="14">
        <v>23</v>
      </c>
      <c r="F48" s="16" t="s">
        <v>57</v>
      </c>
      <c r="G48" s="17">
        <f t="shared" si="0"/>
        <v>0</v>
      </c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</row>
    <row r="49" spans="1:208" ht="12.75" hidden="1" customHeight="1" outlineLevel="1">
      <c r="A49" s="375"/>
      <c r="B49" s="375"/>
      <c r="C49" s="375"/>
      <c r="D49" s="14" t="s">
        <v>10</v>
      </c>
      <c r="E49" s="14">
        <v>14</v>
      </c>
      <c r="F49" s="16" t="s">
        <v>57</v>
      </c>
      <c r="G49" s="17">
        <f t="shared" si="0"/>
        <v>0</v>
      </c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</row>
    <row r="50" spans="1:208" ht="12.75" hidden="1" customHeight="1" outlineLevel="1">
      <c r="A50" s="375"/>
      <c r="B50" s="375"/>
      <c r="C50" s="375"/>
      <c r="D50" s="14">
        <v>35</v>
      </c>
      <c r="E50" s="14">
        <v>6.4</v>
      </c>
      <c r="F50" s="16" t="s">
        <v>57</v>
      </c>
      <c r="G50" s="17">
        <f t="shared" si="0"/>
        <v>0</v>
      </c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</row>
    <row r="51" spans="1:208" ht="25.5" customHeight="1" collapsed="1">
      <c r="A51" s="375"/>
      <c r="B51" s="375"/>
      <c r="C51" s="375"/>
      <c r="D51" s="24" t="s">
        <v>13</v>
      </c>
      <c r="E51" s="14">
        <v>3.1</v>
      </c>
      <c r="F51" s="16" t="s">
        <v>57</v>
      </c>
      <c r="G51" s="17">
        <f t="shared" si="0"/>
        <v>0</v>
      </c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</row>
    <row r="52" spans="1:208" ht="12.75" hidden="1" customHeight="1" outlineLevel="1">
      <c r="A52" s="375" t="s">
        <v>18</v>
      </c>
      <c r="B52" s="375"/>
      <c r="C52" s="375" t="s">
        <v>12</v>
      </c>
      <c r="D52" s="14">
        <v>220</v>
      </c>
      <c r="E52" s="14">
        <v>19</v>
      </c>
      <c r="F52" s="16" t="s">
        <v>57</v>
      </c>
      <c r="G52" s="17">
        <f t="shared" si="0"/>
        <v>0</v>
      </c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0"/>
    </row>
    <row r="53" spans="1:208" ht="12.75" hidden="1" customHeight="1" outlineLevel="1">
      <c r="A53" s="375"/>
      <c r="B53" s="375"/>
      <c r="C53" s="375"/>
      <c r="D53" s="14" t="s">
        <v>10</v>
      </c>
      <c r="E53" s="14">
        <v>9.5</v>
      </c>
      <c r="F53" s="16" t="s">
        <v>57</v>
      </c>
      <c r="G53" s="17">
        <f t="shared" si="0"/>
        <v>0</v>
      </c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0"/>
    </row>
    <row r="54" spans="1:208" ht="12.75" hidden="1" customHeight="1" outlineLevel="1">
      <c r="A54" s="375"/>
      <c r="B54" s="375"/>
      <c r="C54" s="375"/>
      <c r="D54" s="14">
        <v>35</v>
      </c>
      <c r="E54" s="14">
        <v>4.7</v>
      </c>
      <c r="F54" s="16" t="s">
        <v>57</v>
      </c>
      <c r="G54" s="17">
        <f t="shared" si="0"/>
        <v>0</v>
      </c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</row>
    <row r="55" spans="1:208" ht="25.5" customHeight="1" collapsed="1">
      <c r="A55" s="375" t="s">
        <v>19</v>
      </c>
      <c r="B55" s="375"/>
      <c r="C55" s="14" t="s">
        <v>17</v>
      </c>
      <c r="D55" s="26" t="s">
        <v>13</v>
      </c>
      <c r="E55" s="14">
        <v>2.2999999999999998</v>
      </c>
      <c r="F55" s="16" t="s">
        <v>57</v>
      </c>
      <c r="G55" s="17">
        <f t="shared" si="0"/>
        <v>0</v>
      </c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</row>
    <row r="56" spans="1:208" ht="63.75" hidden="1" customHeight="1" outlineLevel="1">
      <c r="A56" s="375" t="s">
        <v>20</v>
      </c>
      <c r="B56" s="375"/>
      <c r="C56" s="14" t="s">
        <v>17</v>
      </c>
      <c r="D56" s="26" t="s">
        <v>13</v>
      </c>
      <c r="E56" s="14">
        <v>26</v>
      </c>
      <c r="F56" s="16" t="s">
        <v>57</v>
      </c>
      <c r="G56" s="17">
        <f t="shared" si="0"/>
        <v>0</v>
      </c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</row>
    <row r="57" spans="1:208" ht="38.25" hidden="1" customHeight="1" outlineLevel="1">
      <c r="A57" s="375" t="s">
        <v>21</v>
      </c>
      <c r="B57" s="375"/>
      <c r="C57" s="14" t="s">
        <v>17</v>
      </c>
      <c r="D57" s="26" t="s">
        <v>13</v>
      </c>
      <c r="E57" s="14">
        <v>48</v>
      </c>
      <c r="F57" s="16" t="s">
        <v>57</v>
      </c>
      <c r="G57" s="17">
        <f t="shared" si="0"/>
        <v>0</v>
      </c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</row>
    <row r="58" spans="1:208" ht="12.75" hidden="1" customHeight="1" outlineLevel="1">
      <c r="A58" s="375" t="s">
        <v>22</v>
      </c>
      <c r="B58" s="375"/>
      <c r="C58" s="375" t="s">
        <v>23</v>
      </c>
      <c r="D58" s="14">
        <v>35</v>
      </c>
      <c r="E58" s="14">
        <v>2.4</v>
      </c>
      <c r="F58" s="16" t="s">
        <v>57</v>
      </c>
      <c r="G58" s="17">
        <f t="shared" si="0"/>
        <v>0</v>
      </c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</row>
    <row r="59" spans="1:208" ht="12.75" hidden="1" customHeight="1" outlineLevel="1">
      <c r="A59" s="375"/>
      <c r="B59" s="375"/>
      <c r="C59" s="375"/>
      <c r="D59" s="26" t="s">
        <v>13</v>
      </c>
      <c r="E59" s="14">
        <v>2.4</v>
      </c>
      <c r="F59" s="16" t="s">
        <v>57</v>
      </c>
      <c r="G59" s="17">
        <f t="shared" si="0"/>
        <v>0</v>
      </c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</row>
    <row r="60" spans="1:208" ht="38.25" customHeight="1" collapsed="1">
      <c r="A60" s="375" t="s">
        <v>24</v>
      </c>
      <c r="B60" s="375"/>
      <c r="C60" s="14" t="s">
        <v>25</v>
      </c>
      <c r="D60" s="26" t="s">
        <v>13</v>
      </c>
      <c r="E60" s="14">
        <v>2.5</v>
      </c>
      <c r="F60" s="16" t="s">
        <v>57</v>
      </c>
      <c r="G60" s="17">
        <f t="shared" si="0"/>
        <v>0</v>
      </c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</row>
    <row r="61" spans="1:208" ht="51" customHeight="1">
      <c r="A61" s="375" t="s">
        <v>26</v>
      </c>
      <c r="B61" s="375"/>
      <c r="C61" s="14" t="s">
        <v>27</v>
      </c>
      <c r="D61" s="26" t="s">
        <v>13</v>
      </c>
      <c r="E61" s="14">
        <v>2.2999999999999998</v>
      </c>
      <c r="F61" s="16" t="s">
        <v>57</v>
      </c>
      <c r="G61" s="17">
        <f t="shared" si="0"/>
        <v>0</v>
      </c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</row>
    <row r="62" spans="1:208" ht="38.25" customHeight="1">
      <c r="A62" s="375" t="s">
        <v>28</v>
      </c>
      <c r="B62" s="375"/>
      <c r="C62" s="14" t="s">
        <v>27</v>
      </c>
      <c r="D62" s="26" t="s">
        <v>13</v>
      </c>
      <c r="E62" s="14">
        <v>3</v>
      </c>
      <c r="F62" s="16" t="s">
        <v>57</v>
      </c>
      <c r="G62" s="17">
        <f t="shared" si="0"/>
        <v>0</v>
      </c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</row>
    <row r="63" spans="1:208" ht="51.75" customHeight="1">
      <c r="A63" s="375" t="s">
        <v>29</v>
      </c>
      <c r="B63" s="375"/>
      <c r="C63" s="14" t="s">
        <v>30</v>
      </c>
      <c r="D63" s="14">
        <v>35</v>
      </c>
      <c r="E63" s="14">
        <v>3.5</v>
      </c>
      <c r="F63" s="16" t="s">
        <v>57</v>
      </c>
      <c r="G63" s="17">
        <f t="shared" si="0"/>
        <v>0</v>
      </c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</row>
    <row r="64" spans="1:208" ht="14">
      <c r="A64" s="386" t="s">
        <v>0</v>
      </c>
      <c r="B64" s="386"/>
      <c r="C64" s="386"/>
      <c r="D64" s="27" t="s">
        <v>2</v>
      </c>
      <c r="E64" s="16" t="s">
        <v>57</v>
      </c>
      <c r="F64" s="16" t="s">
        <v>57</v>
      </c>
      <c r="G64" s="17">
        <f>SUM(SUMPRODUCT($E$7:$E$18,G7:G18)/100,SUMPRODUCT($E$37:$E$38,G37:G38),SUMPRODUCT($E$40:$E$41,G40:G41),SUMPRODUCT($E$44:$E$45,G44:G45),SUMPRODUCT($E$48:$E$49,G48:G49),SUMPRODUCT($E$52:$E$53,G52:G53))</f>
        <v>0</v>
      </c>
      <c r="H64" s="17">
        <f>SUM(SUMPRODUCT($E$7:$E$18,H7:H18)/100,SUMPRODUCT($E$37:$E$38,H37:H38),SUMPRODUCT($E$40:$E$41,H40:H41),SUMPRODUCT($E$44:$E$45,H44:H45),SUMPRODUCT($E$48:$E$49,H48:H49),SUMPRODUCT($E$52:$E$53,H52:H53))</f>
        <v>0</v>
      </c>
      <c r="I64" s="17">
        <f>SUM(SUMPRODUCT($E$7:$E$18,I7:I18)/100,SUMPRODUCT($E$37:$E$38,I37:I38),SUMPRODUCT($E$40:$E$41,I40:I41),SUMPRODUCT($E$44:$E$45,I44:I45),SUMPRODUCT($E$48:$E$49,I48:I49),SUMPRODUCT($E$52:$E$53,I52:I53))</f>
        <v>0</v>
      </c>
      <c r="J64" s="32">
        <f>SUM(SUMPRODUCT($E$7:$E$18,J7:J18)/100,SUMPRODUCT($E$37:$E$38,J37:J38),SUMPRODUCT($E$40:$E$41,J40:J41),SUMPRODUCT($E$44:$E$45,J44:J45),SUMPRODUCT($E$48:$E$49,J48:J49),SUMPRODUCT($E$52:$E$53,J52:J53))</f>
        <v>0</v>
      </c>
      <c r="K64" s="32">
        <f t="shared" ref="K64:BV64" si="1">SUM(SUMPRODUCT($E$7:$E$18,K7:K18)/100,SUMPRODUCT($E$37:$E$38,K37:K38),SUMPRODUCT($E$40:$E$41,K40:K41),SUMPRODUCT($E$44:$E$45,K44:K45),SUMPRODUCT($E$48:$E$49,K48:K49),SUMPRODUCT($E$52:$E$53,K52:K53))</f>
        <v>0</v>
      </c>
      <c r="L64" s="32">
        <f t="shared" si="1"/>
        <v>0</v>
      </c>
      <c r="M64" s="32">
        <f t="shared" si="1"/>
        <v>0</v>
      </c>
      <c r="N64" s="32">
        <f t="shared" si="1"/>
        <v>0</v>
      </c>
      <c r="O64" s="32">
        <f t="shared" si="1"/>
        <v>0</v>
      </c>
      <c r="P64" s="32">
        <f t="shared" si="1"/>
        <v>0</v>
      </c>
      <c r="Q64" s="32">
        <f t="shared" si="1"/>
        <v>0</v>
      </c>
      <c r="R64" s="32">
        <f t="shared" si="1"/>
        <v>0</v>
      </c>
      <c r="S64" s="32">
        <f t="shared" si="1"/>
        <v>0</v>
      </c>
      <c r="T64" s="32">
        <f t="shared" si="1"/>
        <v>0</v>
      </c>
      <c r="U64" s="32">
        <f t="shared" si="1"/>
        <v>0</v>
      </c>
      <c r="V64" s="32">
        <f t="shared" si="1"/>
        <v>0</v>
      </c>
      <c r="W64" s="32">
        <f t="shared" si="1"/>
        <v>0</v>
      </c>
      <c r="X64" s="32">
        <f t="shared" si="1"/>
        <v>0</v>
      </c>
      <c r="Y64" s="32">
        <f t="shared" si="1"/>
        <v>0</v>
      </c>
      <c r="Z64" s="32">
        <f t="shared" si="1"/>
        <v>0</v>
      </c>
      <c r="AA64" s="32">
        <f t="shared" si="1"/>
        <v>0</v>
      </c>
      <c r="AB64" s="32">
        <f t="shared" si="1"/>
        <v>0</v>
      </c>
      <c r="AC64" s="32">
        <f t="shared" si="1"/>
        <v>0</v>
      </c>
      <c r="AD64" s="32">
        <f t="shared" si="1"/>
        <v>0</v>
      </c>
      <c r="AE64" s="32">
        <f t="shared" si="1"/>
        <v>0</v>
      </c>
      <c r="AF64" s="32">
        <f t="shared" si="1"/>
        <v>0</v>
      </c>
      <c r="AG64" s="32">
        <f t="shared" si="1"/>
        <v>0</v>
      </c>
      <c r="AH64" s="32">
        <f t="shared" si="1"/>
        <v>0</v>
      </c>
      <c r="AI64" s="32">
        <f t="shared" si="1"/>
        <v>0</v>
      </c>
      <c r="AJ64" s="32">
        <f t="shared" si="1"/>
        <v>0</v>
      </c>
      <c r="AK64" s="32">
        <f t="shared" si="1"/>
        <v>0</v>
      </c>
      <c r="AL64" s="32">
        <f t="shared" si="1"/>
        <v>0</v>
      </c>
      <c r="AM64" s="32">
        <f t="shared" si="1"/>
        <v>0</v>
      </c>
      <c r="AN64" s="32">
        <f t="shared" si="1"/>
        <v>0</v>
      </c>
      <c r="AO64" s="32">
        <f t="shared" si="1"/>
        <v>0</v>
      </c>
      <c r="AP64" s="32">
        <f t="shared" si="1"/>
        <v>0</v>
      </c>
      <c r="AQ64" s="32">
        <f t="shared" si="1"/>
        <v>0</v>
      </c>
      <c r="AR64" s="32">
        <f t="shared" si="1"/>
        <v>0</v>
      </c>
      <c r="AS64" s="32">
        <f t="shared" si="1"/>
        <v>0</v>
      </c>
      <c r="AT64" s="32">
        <f t="shared" si="1"/>
        <v>0</v>
      </c>
      <c r="AU64" s="32">
        <f t="shared" si="1"/>
        <v>0</v>
      </c>
      <c r="AV64" s="32">
        <f t="shared" si="1"/>
        <v>0</v>
      </c>
      <c r="AW64" s="32">
        <f t="shared" si="1"/>
        <v>0</v>
      </c>
      <c r="AX64" s="32">
        <f t="shared" si="1"/>
        <v>0</v>
      </c>
      <c r="AY64" s="32">
        <f t="shared" si="1"/>
        <v>0</v>
      </c>
      <c r="AZ64" s="32">
        <f t="shared" si="1"/>
        <v>0</v>
      </c>
      <c r="BA64" s="32">
        <f t="shared" si="1"/>
        <v>0</v>
      </c>
      <c r="BB64" s="32">
        <f t="shared" si="1"/>
        <v>0</v>
      </c>
      <c r="BC64" s="32">
        <f t="shared" si="1"/>
        <v>0</v>
      </c>
      <c r="BD64" s="32">
        <f t="shared" si="1"/>
        <v>0</v>
      </c>
      <c r="BE64" s="32">
        <f t="shared" si="1"/>
        <v>0</v>
      </c>
      <c r="BF64" s="32">
        <f t="shared" si="1"/>
        <v>0</v>
      </c>
      <c r="BG64" s="32">
        <f t="shared" si="1"/>
        <v>0</v>
      </c>
      <c r="BH64" s="32">
        <f t="shared" si="1"/>
        <v>0</v>
      </c>
      <c r="BI64" s="32">
        <f t="shared" si="1"/>
        <v>0</v>
      </c>
      <c r="BJ64" s="32">
        <f t="shared" si="1"/>
        <v>0</v>
      </c>
      <c r="BK64" s="32">
        <f t="shared" si="1"/>
        <v>0</v>
      </c>
      <c r="BL64" s="32">
        <f t="shared" si="1"/>
        <v>0</v>
      </c>
      <c r="BM64" s="32">
        <f t="shared" si="1"/>
        <v>0</v>
      </c>
      <c r="BN64" s="32">
        <f t="shared" si="1"/>
        <v>0</v>
      </c>
      <c r="BO64" s="32">
        <f t="shared" si="1"/>
        <v>0</v>
      </c>
      <c r="BP64" s="32">
        <f t="shared" si="1"/>
        <v>0</v>
      </c>
      <c r="BQ64" s="32">
        <f t="shared" si="1"/>
        <v>0</v>
      </c>
      <c r="BR64" s="32">
        <f t="shared" si="1"/>
        <v>0</v>
      </c>
      <c r="BS64" s="32">
        <f t="shared" si="1"/>
        <v>0</v>
      </c>
      <c r="BT64" s="32">
        <f t="shared" si="1"/>
        <v>0</v>
      </c>
      <c r="BU64" s="32">
        <f t="shared" si="1"/>
        <v>0</v>
      </c>
      <c r="BV64" s="32">
        <f t="shared" si="1"/>
        <v>0</v>
      </c>
      <c r="BW64" s="32">
        <f t="shared" ref="BW64:EH64" si="2">SUM(SUMPRODUCT($E$7:$E$18,BW7:BW18)/100,SUMPRODUCT($E$37:$E$38,BW37:BW38),SUMPRODUCT($E$40:$E$41,BW40:BW41),SUMPRODUCT($E$44:$E$45,BW44:BW45),SUMPRODUCT($E$48:$E$49,BW48:BW49),SUMPRODUCT($E$52:$E$53,BW52:BW53))</f>
        <v>0</v>
      </c>
      <c r="BX64" s="32">
        <f t="shared" si="2"/>
        <v>0</v>
      </c>
      <c r="BY64" s="32">
        <f t="shared" si="2"/>
        <v>0</v>
      </c>
      <c r="BZ64" s="32">
        <f t="shared" si="2"/>
        <v>0</v>
      </c>
      <c r="CA64" s="32">
        <f t="shared" si="2"/>
        <v>0</v>
      </c>
      <c r="CB64" s="32">
        <f t="shared" si="2"/>
        <v>0</v>
      </c>
      <c r="CC64" s="32">
        <f t="shared" si="2"/>
        <v>0</v>
      </c>
      <c r="CD64" s="32">
        <f t="shared" si="2"/>
        <v>0</v>
      </c>
      <c r="CE64" s="32">
        <f t="shared" si="2"/>
        <v>0</v>
      </c>
      <c r="CF64" s="32">
        <f t="shared" si="2"/>
        <v>0</v>
      </c>
      <c r="CG64" s="32">
        <f t="shared" si="2"/>
        <v>0</v>
      </c>
      <c r="CH64" s="32">
        <f t="shared" si="2"/>
        <v>0</v>
      </c>
      <c r="CI64" s="32">
        <f t="shared" si="2"/>
        <v>0</v>
      </c>
      <c r="CJ64" s="32">
        <f t="shared" si="2"/>
        <v>0</v>
      </c>
      <c r="CK64" s="32">
        <f t="shared" si="2"/>
        <v>0</v>
      </c>
      <c r="CL64" s="32">
        <f t="shared" si="2"/>
        <v>0</v>
      </c>
      <c r="CM64" s="32">
        <f t="shared" si="2"/>
        <v>0</v>
      </c>
      <c r="CN64" s="32">
        <f t="shared" si="2"/>
        <v>0</v>
      </c>
      <c r="CO64" s="32">
        <f t="shared" si="2"/>
        <v>0</v>
      </c>
      <c r="CP64" s="32">
        <f t="shared" si="2"/>
        <v>0</v>
      </c>
      <c r="CQ64" s="32">
        <f t="shared" si="2"/>
        <v>0</v>
      </c>
      <c r="CR64" s="32">
        <f t="shared" si="2"/>
        <v>0</v>
      </c>
      <c r="CS64" s="32">
        <f t="shared" si="2"/>
        <v>0</v>
      </c>
      <c r="CT64" s="32">
        <f t="shared" si="2"/>
        <v>0</v>
      </c>
      <c r="CU64" s="32">
        <f t="shared" si="2"/>
        <v>0</v>
      </c>
      <c r="CV64" s="32">
        <f t="shared" si="2"/>
        <v>0</v>
      </c>
      <c r="CW64" s="32">
        <f t="shared" si="2"/>
        <v>0</v>
      </c>
      <c r="CX64" s="32">
        <f t="shared" si="2"/>
        <v>0</v>
      </c>
      <c r="CY64" s="32">
        <f t="shared" si="2"/>
        <v>0</v>
      </c>
      <c r="CZ64" s="32">
        <f t="shared" si="2"/>
        <v>0</v>
      </c>
      <c r="DA64" s="32">
        <f t="shared" si="2"/>
        <v>0</v>
      </c>
      <c r="DB64" s="32">
        <f t="shared" si="2"/>
        <v>0</v>
      </c>
      <c r="DC64" s="32">
        <f t="shared" si="2"/>
        <v>0</v>
      </c>
      <c r="DD64" s="32">
        <f t="shared" si="2"/>
        <v>0</v>
      </c>
      <c r="DE64" s="32">
        <f t="shared" si="2"/>
        <v>0</v>
      </c>
      <c r="DF64" s="32">
        <f t="shared" si="2"/>
        <v>0</v>
      </c>
      <c r="DG64" s="32">
        <f t="shared" si="2"/>
        <v>0</v>
      </c>
      <c r="DH64" s="32">
        <f t="shared" si="2"/>
        <v>0</v>
      </c>
      <c r="DI64" s="32">
        <f t="shared" si="2"/>
        <v>0</v>
      </c>
      <c r="DJ64" s="32">
        <f t="shared" si="2"/>
        <v>0</v>
      </c>
      <c r="DK64" s="32">
        <f t="shared" si="2"/>
        <v>0</v>
      </c>
      <c r="DL64" s="32">
        <f t="shared" si="2"/>
        <v>0</v>
      </c>
      <c r="DM64" s="32">
        <f t="shared" si="2"/>
        <v>0</v>
      </c>
      <c r="DN64" s="32">
        <f t="shared" si="2"/>
        <v>0</v>
      </c>
      <c r="DO64" s="32">
        <f t="shared" si="2"/>
        <v>0</v>
      </c>
      <c r="DP64" s="32">
        <f t="shared" si="2"/>
        <v>0</v>
      </c>
      <c r="DQ64" s="32">
        <f t="shared" si="2"/>
        <v>0</v>
      </c>
      <c r="DR64" s="32">
        <f t="shared" si="2"/>
        <v>0</v>
      </c>
      <c r="DS64" s="32">
        <f t="shared" si="2"/>
        <v>0</v>
      </c>
      <c r="DT64" s="32">
        <f t="shared" si="2"/>
        <v>0</v>
      </c>
      <c r="DU64" s="32">
        <f t="shared" si="2"/>
        <v>0</v>
      </c>
      <c r="DV64" s="32">
        <f t="shared" si="2"/>
        <v>0</v>
      </c>
      <c r="DW64" s="32">
        <f t="shared" si="2"/>
        <v>0</v>
      </c>
      <c r="DX64" s="32">
        <f t="shared" si="2"/>
        <v>0</v>
      </c>
      <c r="DY64" s="32">
        <f t="shared" si="2"/>
        <v>0</v>
      </c>
      <c r="DZ64" s="32">
        <f t="shared" si="2"/>
        <v>0</v>
      </c>
      <c r="EA64" s="32">
        <f t="shared" si="2"/>
        <v>0</v>
      </c>
      <c r="EB64" s="32">
        <f t="shared" si="2"/>
        <v>0</v>
      </c>
      <c r="EC64" s="32">
        <f t="shared" si="2"/>
        <v>0</v>
      </c>
      <c r="ED64" s="32">
        <f t="shared" si="2"/>
        <v>0</v>
      </c>
      <c r="EE64" s="32">
        <f t="shared" si="2"/>
        <v>0</v>
      </c>
      <c r="EF64" s="32">
        <f t="shared" si="2"/>
        <v>0</v>
      </c>
      <c r="EG64" s="32">
        <f t="shared" si="2"/>
        <v>0</v>
      </c>
      <c r="EH64" s="32">
        <f t="shared" si="2"/>
        <v>0</v>
      </c>
      <c r="EI64" s="32">
        <f t="shared" ref="EI64:GT64" si="3">SUM(SUMPRODUCT($E$7:$E$18,EI7:EI18)/100,SUMPRODUCT($E$37:$E$38,EI37:EI38),SUMPRODUCT($E$40:$E$41,EI40:EI41),SUMPRODUCT($E$44:$E$45,EI44:EI45),SUMPRODUCT($E$48:$E$49,EI48:EI49),SUMPRODUCT($E$52:$E$53,EI52:EI53))</f>
        <v>0</v>
      </c>
      <c r="EJ64" s="32">
        <f t="shared" si="3"/>
        <v>0</v>
      </c>
      <c r="EK64" s="32">
        <f t="shared" si="3"/>
        <v>0</v>
      </c>
      <c r="EL64" s="32">
        <f t="shared" si="3"/>
        <v>0</v>
      </c>
      <c r="EM64" s="32">
        <f t="shared" si="3"/>
        <v>0</v>
      </c>
      <c r="EN64" s="32">
        <f t="shared" si="3"/>
        <v>0</v>
      </c>
      <c r="EO64" s="32">
        <f t="shared" si="3"/>
        <v>0</v>
      </c>
      <c r="EP64" s="32">
        <f t="shared" si="3"/>
        <v>0</v>
      </c>
      <c r="EQ64" s="32">
        <f t="shared" si="3"/>
        <v>0</v>
      </c>
      <c r="ER64" s="32">
        <f t="shared" si="3"/>
        <v>0</v>
      </c>
      <c r="ES64" s="32">
        <f t="shared" si="3"/>
        <v>0</v>
      </c>
      <c r="ET64" s="32">
        <f t="shared" si="3"/>
        <v>0</v>
      </c>
      <c r="EU64" s="32">
        <f t="shared" si="3"/>
        <v>0</v>
      </c>
      <c r="EV64" s="32">
        <f t="shared" si="3"/>
        <v>0</v>
      </c>
      <c r="EW64" s="32">
        <f t="shared" si="3"/>
        <v>0</v>
      </c>
      <c r="EX64" s="32">
        <f t="shared" si="3"/>
        <v>0</v>
      </c>
      <c r="EY64" s="32">
        <f t="shared" si="3"/>
        <v>0</v>
      </c>
      <c r="EZ64" s="32">
        <f t="shared" si="3"/>
        <v>0</v>
      </c>
      <c r="FA64" s="32">
        <f t="shared" si="3"/>
        <v>0</v>
      </c>
      <c r="FB64" s="32">
        <f t="shared" si="3"/>
        <v>0</v>
      </c>
      <c r="FC64" s="32">
        <f t="shared" si="3"/>
        <v>0</v>
      </c>
      <c r="FD64" s="32">
        <f t="shared" si="3"/>
        <v>0</v>
      </c>
      <c r="FE64" s="32">
        <f t="shared" si="3"/>
        <v>0</v>
      </c>
      <c r="FF64" s="32">
        <f t="shared" si="3"/>
        <v>0</v>
      </c>
      <c r="FG64" s="32">
        <f t="shared" si="3"/>
        <v>0</v>
      </c>
      <c r="FH64" s="32">
        <f t="shared" si="3"/>
        <v>0</v>
      </c>
      <c r="FI64" s="32">
        <f t="shared" si="3"/>
        <v>0</v>
      </c>
      <c r="FJ64" s="32">
        <f t="shared" si="3"/>
        <v>0</v>
      </c>
      <c r="FK64" s="32">
        <f t="shared" si="3"/>
        <v>0</v>
      </c>
      <c r="FL64" s="32">
        <f t="shared" si="3"/>
        <v>0</v>
      </c>
      <c r="FM64" s="32">
        <f t="shared" si="3"/>
        <v>0</v>
      </c>
      <c r="FN64" s="32">
        <f t="shared" si="3"/>
        <v>0</v>
      </c>
      <c r="FO64" s="32">
        <f t="shared" si="3"/>
        <v>0</v>
      </c>
      <c r="FP64" s="32">
        <f t="shared" si="3"/>
        <v>0</v>
      </c>
      <c r="FQ64" s="32">
        <f t="shared" si="3"/>
        <v>0</v>
      </c>
      <c r="FR64" s="32">
        <f t="shared" si="3"/>
        <v>0</v>
      </c>
      <c r="FS64" s="32">
        <f t="shared" si="3"/>
        <v>0</v>
      </c>
      <c r="FT64" s="32">
        <f t="shared" si="3"/>
        <v>0</v>
      </c>
      <c r="FU64" s="32">
        <f t="shared" si="3"/>
        <v>0</v>
      </c>
      <c r="FV64" s="32">
        <f t="shared" si="3"/>
        <v>0</v>
      </c>
      <c r="FW64" s="32">
        <f t="shared" si="3"/>
        <v>0</v>
      </c>
      <c r="FX64" s="32">
        <f t="shared" si="3"/>
        <v>0</v>
      </c>
      <c r="FY64" s="32">
        <f t="shared" si="3"/>
        <v>0</v>
      </c>
      <c r="FZ64" s="32">
        <f t="shared" si="3"/>
        <v>0</v>
      </c>
      <c r="GA64" s="32">
        <f t="shared" si="3"/>
        <v>0</v>
      </c>
      <c r="GB64" s="32">
        <f t="shared" si="3"/>
        <v>0</v>
      </c>
      <c r="GC64" s="32">
        <f t="shared" si="3"/>
        <v>0</v>
      </c>
      <c r="GD64" s="32">
        <f t="shared" si="3"/>
        <v>0</v>
      </c>
      <c r="GE64" s="32">
        <f t="shared" si="3"/>
        <v>0</v>
      </c>
      <c r="GF64" s="32">
        <f t="shared" si="3"/>
        <v>0</v>
      </c>
      <c r="GG64" s="32">
        <f t="shared" si="3"/>
        <v>0</v>
      </c>
      <c r="GH64" s="32">
        <f t="shared" si="3"/>
        <v>0</v>
      </c>
      <c r="GI64" s="32">
        <f t="shared" si="3"/>
        <v>0</v>
      </c>
      <c r="GJ64" s="32">
        <f t="shared" si="3"/>
        <v>0</v>
      </c>
      <c r="GK64" s="32">
        <f t="shared" si="3"/>
        <v>0</v>
      </c>
      <c r="GL64" s="32">
        <f t="shared" si="3"/>
        <v>0</v>
      </c>
      <c r="GM64" s="32">
        <f t="shared" si="3"/>
        <v>0</v>
      </c>
      <c r="GN64" s="32">
        <f t="shared" si="3"/>
        <v>0</v>
      </c>
      <c r="GO64" s="32">
        <f t="shared" si="3"/>
        <v>0</v>
      </c>
      <c r="GP64" s="32">
        <f t="shared" si="3"/>
        <v>0</v>
      </c>
      <c r="GQ64" s="32">
        <f t="shared" si="3"/>
        <v>0</v>
      </c>
      <c r="GR64" s="32">
        <f t="shared" si="3"/>
        <v>0</v>
      </c>
      <c r="GS64" s="32">
        <f t="shared" si="3"/>
        <v>0</v>
      </c>
      <c r="GT64" s="32">
        <f t="shared" si="3"/>
        <v>0</v>
      </c>
      <c r="GU64" s="32">
        <f>SUM(SUMPRODUCT($E$7:$E$18,GU7:GU18)/100,SUMPRODUCT($E$37:$E$38,GU37:GU38),SUMPRODUCT($E$40:$E$41,GU40:GU41),SUMPRODUCT($E$44:$E$45,GU44:GU45),SUMPRODUCT($E$48:$E$49,GU48:GU49),SUMPRODUCT($E$52:$E$53,GU52:GU53))</f>
        <v>0</v>
      </c>
      <c r="GV64" s="32">
        <f>SUM(SUMPRODUCT($E$7:$E$18,GV7:GV18)/100,SUMPRODUCT($E$37:$E$38,GV37:GV38),SUMPRODUCT($E$40:$E$41,GV40:GV41),SUMPRODUCT($E$44:$E$45,GV44:GV45),SUMPRODUCT($E$48:$E$49,GV48:GV49),SUMPRODUCT($E$52:$E$53,GV52:GV53))</f>
        <v>0</v>
      </c>
      <c r="GW64" s="32">
        <f>SUM(SUMPRODUCT($E$7:$E$18,GW7:GW18)/100,SUMPRODUCT($E$37:$E$38,GW37:GW38),SUMPRODUCT($E$40:$E$41,GW40:GW41),SUMPRODUCT($E$44:$E$45,GW44:GW45),SUMPRODUCT($E$48:$E$49,GW48:GW49),SUMPRODUCT($E$52:$E$53,GW52:GW53))</f>
        <v>0</v>
      </c>
      <c r="GX64" s="32">
        <f>SUM(SUMPRODUCT($E$7:$E$18,GX7:GX18)/100,SUMPRODUCT($E$37:$E$38,GX37:GX38),SUMPRODUCT($E$40:$E$41,GX40:GX41),SUMPRODUCT($E$44:$E$45,GX44:GX45),SUMPRODUCT($E$48:$E$49,GX48:GX49),SUMPRODUCT($E$52:$E$53,GX52:GX53))</f>
        <v>0</v>
      </c>
      <c r="GY64" s="32">
        <f>SUM(SUMPRODUCT($E$7:$E$18,GY7:GY18)/100,SUMPRODUCT($E$37:$E$38,GY37:GY38),SUMPRODUCT($E$40:$E$41,GY40:GY41),SUMPRODUCT($E$44:$E$45,GY44:GY45),SUMPRODUCT($E$48:$E$49,GY48:GY49),SUMPRODUCT($E$52:$E$53,GY52:GY53))</f>
        <v>0</v>
      </c>
      <c r="GZ64" s="33"/>
    </row>
    <row r="65" spans="1:208" ht="14">
      <c r="A65" s="386"/>
      <c r="B65" s="386"/>
      <c r="C65" s="386"/>
      <c r="D65" s="27" t="s">
        <v>32</v>
      </c>
      <c r="E65" s="16" t="s">
        <v>57</v>
      </c>
      <c r="F65" s="16" t="s">
        <v>57</v>
      </c>
      <c r="G65" s="17">
        <f>SUM(SUMPRODUCT($E$20:$E$24,G20:G24)/100,$E$28*G28/100,$E$39*G39,$E$42*G42,$E$46*G46,$E$50*G50,$E$54*G54,$E$58*G58,$E$63*G63)</f>
        <v>0</v>
      </c>
      <c r="H65" s="17">
        <f>SUM(SUMPRODUCT($E$20:$E$24,H20:H24)/100,$E$28*H28/100,$E$39*H39,$E$42*H42,$E$46*H46,$E$50*H50,$E$54*H54,$E$58*H58,$E$63*H63)</f>
        <v>0</v>
      </c>
      <c r="I65" s="17">
        <f>SUM(SUMPRODUCT($E$20:$E$24,I20:I24)/100,$E$28*I28/100,$E$39*I39,$E$42*I42,$E$46*I46,$E$50*I50,$E$54*I54,$E$58*I58,$E$63*I63)</f>
        <v>0</v>
      </c>
      <c r="J65" s="17">
        <f>SUM(SUMPRODUCT($E$20:$E$24,J20:J24)/100,$E$28*J28/100,$E$39*J39,$E$42*J42,$E$46*J46,$E$50*J50,$E$54*J54,$E$58*J58,$E$63*J63)</f>
        <v>0</v>
      </c>
      <c r="K65" s="17">
        <f t="shared" ref="K65:BV65" si="4">SUM(SUMPRODUCT($E$20:$E$24,K20:K24)/100,$E$28*K28/100,$E$39*K39,$E$42*K42,$E$46*K46,$E$50*K50,$E$54*K54,$E$58*K58,$E$63*K63)</f>
        <v>0</v>
      </c>
      <c r="L65" s="17">
        <f t="shared" si="4"/>
        <v>0</v>
      </c>
      <c r="M65" s="17">
        <f t="shared" si="4"/>
        <v>0</v>
      </c>
      <c r="N65" s="17">
        <f t="shared" si="4"/>
        <v>0</v>
      </c>
      <c r="O65" s="17">
        <f t="shared" si="4"/>
        <v>0</v>
      </c>
      <c r="P65" s="17">
        <f t="shared" si="4"/>
        <v>0</v>
      </c>
      <c r="Q65" s="17">
        <f t="shared" si="4"/>
        <v>0</v>
      </c>
      <c r="R65" s="17">
        <f t="shared" si="4"/>
        <v>0</v>
      </c>
      <c r="S65" s="17">
        <f t="shared" si="4"/>
        <v>0</v>
      </c>
      <c r="T65" s="17">
        <f t="shared" si="4"/>
        <v>0</v>
      </c>
      <c r="U65" s="17">
        <f t="shared" si="4"/>
        <v>0</v>
      </c>
      <c r="V65" s="17">
        <f t="shared" si="4"/>
        <v>0</v>
      </c>
      <c r="W65" s="17">
        <f t="shared" si="4"/>
        <v>0</v>
      </c>
      <c r="X65" s="17">
        <f t="shared" si="4"/>
        <v>0</v>
      </c>
      <c r="Y65" s="17">
        <f t="shared" si="4"/>
        <v>0</v>
      </c>
      <c r="Z65" s="17">
        <f t="shared" si="4"/>
        <v>0</v>
      </c>
      <c r="AA65" s="17">
        <f t="shared" si="4"/>
        <v>0</v>
      </c>
      <c r="AB65" s="17">
        <f t="shared" si="4"/>
        <v>0</v>
      </c>
      <c r="AC65" s="17">
        <f t="shared" si="4"/>
        <v>0</v>
      </c>
      <c r="AD65" s="17">
        <f t="shared" si="4"/>
        <v>0</v>
      </c>
      <c r="AE65" s="17">
        <f t="shared" si="4"/>
        <v>0</v>
      </c>
      <c r="AF65" s="17">
        <f t="shared" si="4"/>
        <v>0</v>
      </c>
      <c r="AG65" s="17">
        <f t="shared" si="4"/>
        <v>0</v>
      </c>
      <c r="AH65" s="17">
        <f t="shared" si="4"/>
        <v>0</v>
      </c>
      <c r="AI65" s="17">
        <f t="shared" si="4"/>
        <v>0</v>
      </c>
      <c r="AJ65" s="17">
        <f t="shared" si="4"/>
        <v>0</v>
      </c>
      <c r="AK65" s="17">
        <f t="shared" si="4"/>
        <v>0</v>
      </c>
      <c r="AL65" s="17">
        <f t="shared" si="4"/>
        <v>0</v>
      </c>
      <c r="AM65" s="17">
        <f t="shared" si="4"/>
        <v>0</v>
      </c>
      <c r="AN65" s="17">
        <f t="shared" si="4"/>
        <v>0</v>
      </c>
      <c r="AO65" s="17">
        <f t="shared" si="4"/>
        <v>0</v>
      </c>
      <c r="AP65" s="17">
        <f t="shared" si="4"/>
        <v>0</v>
      </c>
      <c r="AQ65" s="17">
        <f t="shared" si="4"/>
        <v>0</v>
      </c>
      <c r="AR65" s="17">
        <f t="shared" si="4"/>
        <v>0</v>
      </c>
      <c r="AS65" s="17">
        <f t="shared" si="4"/>
        <v>0</v>
      </c>
      <c r="AT65" s="17">
        <f t="shared" si="4"/>
        <v>0</v>
      </c>
      <c r="AU65" s="17">
        <f t="shared" si="4"/>
        <v>0</v>
      </c>
      <c r="AV65" s="17">
        <f t="shared" si="4"/>
        <v>0</v>
      </c>
      <c r="AW65" s="17">
        <f t="shared" si="4"/>
        <v>0</v>
      </c>
      <c r="AX65" s="17">
        <f t="shared" si="4"/>
        <v>0</v>
      </c>
      <c r="AY65" s="17">
        <f t="shared" si="4"/>
        <v>0</v>
      </c>
      <c r="AZ65" s="17">
        <f t="shared" si="4"/>
        <v>0</v>
      </c>
      <c r="BA65" s="17">
        <f t="shared" si="4"/>
        <v>0</v>
      </c>
      <c r="BB65" s="17">
        <f t="shared" si="4"/>
        <v>0</v>
      </c>
      <c r="BC65" s="17">
        <f t="shared" si="4"/>
        <v>0</v>
      </c>
      <c r="BD65" s="17">
        <f t="shared" si="4"/>
        <v>0</v>
      </c>
      <c r="BE65" s="17">
        <f t="shared" si="4"/>
        <v>0</v>
      </c>
      <c r="BF65" s="17">
        <f t="shared" si="4"/>
        <v>0</v>
      </c>
      <c r="BG65" s="17">
        <f t="shared" si="4"/>
        <v>0</v>
      </c>
      <c r="BH65" s="17">
        <f t="shared" si="4"/>
        <v>0</v>
      </c>
      <c r="BI65" s="17">
        <f t="shared" si="4"/>
        <v>0</v>
      </c>
      <c r="BJ65" s="17">
        <f t="shared" si="4"/>
        <v>0</v>
      </c>
      <c r="BK65" s="17">
        <f t="shared" si="4"/>
        <v>0</v>
      </c>
      <c r="BL65" s="17">
        <f t="shared" si="4"/>
        <v>0</v>
      </c>
      <c r="BM65" s="17">
        <f t="shared" si="4"/>
        <v>0</v>
      </c>
      <c r="BN65" s="17">
        <f t="shared" si="4"/>
        <v>0</v>
      </c>
      <c r="BO65" s="17">
        <f t="shared" si="4"/>
        <v>0</v>
      </c>
      <c r="BP65" s="17">
        <f t="shared" si="4"/>
        <v>0</v>
      </c>
      <c r="BQ65" s="17">
        <f t="shared" si="4"/>
        <v>0</v>
      </c>
      <c r="BR65" s="17">
        <f t="shared" si="4"/>
        <v>0</v>
      </c>
      <c r="BS65" s="17">
        <f t="shared" si="4"/>
        <v>0</v>
      </c>
      <c r="BT65" s="17">
        <f t="shared" si="4"/>
        <v>0</v>
      </c>
      <c r="BU65" s="17">
        <f t="shared" si="4"/>
        <v>0</v>
      </c>
      <c r="BV65" s="17">
        <f t="shared" si="4"/>
        <v>0</v>
      </c>
      <c r="BW65" s="17">
        <f t="shared" ref="BW65:EH65" si="5">SUM(SUMPRODUCT($E$20:$E$24,BW20:BW24)/100,$E$28*BW28/100,$E$39*BW39,$E$42*BW42,$E$46*BW46,$E$50*BW50,$E$54*BW54,$E$58*BW58,$E$63*BW63)</f>
        <v>0</v>
      </c>
      <c r="BX65" s="17">
        <f t="shared" si="5"/>
        <v>0</v>
      </c>
      <c r="BY65" s="17">
        <f t="shared" si="5"/>
        <v>0</v>
      </c>
      <c r="BZ65" s="17">
        <f t="shared" si="5"/>
        <v>0</v>
      </c>
      <c r="CA65" s="17">
        <f t="shared" si="5"/>
        <v>0</v>
      </c>
      <c r="CB65" s="17">
        <f t="shared" si="5"/>
        <v>0</v>
      </c>
      <c r="CC65" s="17">
        <f t="shared" si="5"/>
        <v>0</v>
      </c>
      <c r="CD65" s="17">
        <f t="shared" si="5"/>
        <v>0</v>
      </c>
      <c r="CE65" s="17">
        <f t="shared" si="5"/>
        <v>0</v>
      </c>
      <c r="CF65" s="17">
        <f t="shared" si="5"/>
        <v>0</v>
      </c>
      <c r="CG65" s="17">
        <f t="shared" si="5"/>
        <v>0</v>
      </c>
      <c r="CH65" s="17">
        <f t="shared" si="5"/>
        <v>0</v>
      </c>
      <c r="CI65" s="17">
        <f t="shared" si="5"/>
        <v>0</v>
      </c>
      <c r="CJ65" s="17">
        <f t="shared" si="5"/>
        <v>0</v>
      </c>
      <c r="CK65" s="17">
        <f t="shared" si="5"/>
        <v>0</v>
      </c>
      <c r="CL65" s="17">
        <f t="shared" si="5"/>
        <v>0</v>
      </c>
      <c r="CM65" s="17">
        <f t="shared" si="5"/>
        <v>0</v>
      </c>
      <c r="CN65" s="17">
        <f t="shared" si="5"/>
        <v>0</v>
      </c>
      <c r="CO65" s="17">
        <f t="shared" si="5"/>
        <v>0</v>
      </c>
      <c r="CP65" s="17">
        <f t="shared" si="5"/>
        <v>0</v>
      </c>
      <c r="CQ65" s="17">
        <f t="shared" si="5"/>
        <v>0</v>
      </c>
      <c r="CR65" s="17">
        <f t="shared" si="5"/>
        <v>0</v>
      </c>
      <c r="CS65" s="17">
        <f t="shared" si="5"/>
        <v>0</v>
      </c>
      <c r="CT65" s="17">
        <f t="shared" si="5"/>
        <v>0</v>
      </c>
      <c r="CU65" s="17">
        <f t="shared" si="5"/>
        <v>0</v>
      </c>
      <c r="CV65" s="17">
        <f t="shared" si="5"/>
        <v>0</v>
      </c>
      <c r="CW65" s="17">
        <f t="shared" si="5"/>
        <v>0</v>
      </c>
      <c r="CX65" s="17">
        <f t="shared" si="5"/>
        <v>0</v>
      </c>
      <c r="CY65" s="17">
        <f t="shared" si="5"/>
        <v>0</v>
      </c>
      <c r="CZ65" s="17">
        <f t="shared" si="5"/>
        <v>0</v>
      </c>
      <c r="DA65" s="17">
        <f t="shared" si="5"/>
        <v>0</v>
      </c>
      <c r="DB65" s="17">
        <f t="shared" si="5"/>
        <v>0</v>
      </c>
      <c r="DC65" s="17">
        <f t="shared" si="5"/>
        <v>0</v>
      </c>
      <c r="DD65" s="17">
        <f t="shared" si="5"/>
        <v>0</v>
      </c>
      <c r="DE65" s="17">
        <f t="shared" si="5"/>
        <v>0</v>
      </c>
      <c r="DF65" s="17">
        <f t="shared" si="5"/>
        <v>0</v>
      </c>
      <c r="DG65" s="17">
        <f t="shared" si="5"/>
        <v>0</v>
      </c>
      <c r="DH65" s="17">
        <f t="shared" si="5"/>
        <v>0</v>
      </c>
      <c r="DI65" s="17">
        <f t="shared" si="5"/>
        <v>0</v>
      </c>
      <c r="DJ65" s="17">
        <f t="shared" si="5"/>
        <v>0</v>
      </c>
      <c r="DK65" s="17">
        <f t="shared" si="5"/>
        <v>0</v>
      </c>
      <c r="DL65" s="17">
        <f t="shared" si="5"/>
        <v>0</v>
      </c>
      <c r="DM65" s="17">
        <f t="shared" si="5"/>
        <v>0</v>
      </c>
      <c r="DN65" s="17">
        <f t="shared" si="5"/>
        <v>0</v>
      </c>
      <c r="DO65" s="17">
        <f t="shared" si="5"/>
        <v>0</v>
      </c>
      <c r="DP65" s="17">
        <f t="shared" si="5"/>
        <v>0</v>
      </c>
      <c r="DQ65" s="17">
        <f t="shared" si="5"/>
        <v>0</v>
      </c>
      <c r="DR65" s="17">
        <f t="shared" si="5"/>
        <v>0</v>
      </c>
      <c r="DS65" s="17">
        <f t="shared" si="5"/>
        <v>0</v>
      </c>
      <c r="DT65" s="17">
        <f t="shared" si="5"/>
        <v>0</v>
      </c>
      <c r="DU65" s="17">
        <f t="shared" si="5"/>
        <v>0</v>
      </c>
      <c r="DV65" s="17">
        <f t="shared" si="5"/>
        <v>0</v>
      </c>
      <c r="DW65" s="17">
        <f t="shared" si="5"/>
        <v>0</v>
      </c>
      <c r="DX65" s="17">
        <f t="shared" si="5"/>
        <v>0</v>
      </c>
      <c r="DY65" s="17">
        <f t="shared" si="5"/>
        <v>0</v>
      </c>
      <c r="DZ65" s="17">
        <f t="shared" si="5"/>
        <v>0</v>
      </c>
      <c r="EA65" s="17">
        <f t="shared" si="5"/>
        <v>0</v>
      </c>
      <c r="EB65" s="17">
        <f t="shared" si="5"/>
        <v>0</v>
      </c>
      <c r="EC65" s="17">
        <f t="shared" si="5"/>
        <v>0</v>
      </c>
      <c r="ED65" s="17">
        <f t="shared" si="5"/>
        <v>0</v>
      </c>
      <c r="EE65" s="17">
        <f t="shared" si="5"/>
        <v>0</v>
      </c>
      <c r="EF65" s="17">
        <f t="shared" si="5"/>
        <v>0</v>
      </c>
      <c r="EG65" s="17">
        <f t="shared" si="5"/>
        <v>0</v>
      </c>
      <c r="EH65" s="17">
        <f t="shared" si="5"/>
        <v>0</v>
      </c>
      <c r="EI65" s="17">
        <f t="shared" ref="EI65:GT65" si="6">SUM(SUMPRODUCT($E$20:$E$24,EI20:EI24)/100,$E$28*EI28/100,$E$39*EI39,$E$42*EI42,$E$46*EI46,$E$50*EI50,$E$54*EI54,$E$58*EI58,$E$63*EI63)</f>
        <v>0</v>
      </c>
      <c r="EJ65" s="17">
        <f t="shared" si="6"/>
        <v>0</v>
      </c>
      <c r="EK65" s="17">
        <f t="shared" si="6"/>
        <v>0</v>
      </c>
      <c r="EL65" s="17">
        <f t="shared" si="6"/>
        <v>0</v>
      </c>
      <c r="EM65" s="17">
        <f t="shared" si="6"/>
        <v>0</v>
      </c>
      <c r="EN65" s="17">
        <f t="shared" si="6"/>
        <v>0</v>
      </c>
      <c r="EO65" s="17">
        <f t="shared" si="6"/>
        <v>0</v>
      </c>
      <c r="EP65" s="17">
        <f t="shared" si="6"/>
        <v>0</v>
      </c>
      <c r="EQ65" s="17">
        <f t="shared" si="6"/>
        <v>0</v>
      </c>
      <c r="ER65" s="17">
        <f t="shared" si="6"/>
        <v>0</v>
      </c>
      <c r="ES65" s="17">
        <f t="shared" si="6"/>
        <v>0</v>
      </c>
      <c r="ET65" s="17">
        <f t="shared" si="6"/>
        <v>0</v>
      </c>
      <c r="EU65" s="17">
        <f t="shared" si="6"/>
        <v>0</v>
      </c>
      <c r="EV65" s="17">
        <f t="shared" si="6"/>
        <v>0</v>
      </c>
      <c r="EW65" s="17">
        <f t="shared" si="6"/>
        <v>0</v>
      </c>
      <c r="EX65" s="17">
        <f t="shared" si="6"/>
        <v>0</v>
      </c>
      <c r="EY65" s="17">
        <f t="shared" si="6"/>
        <v>0</v>
      </c>
      <c r="EZ65" s="17">
        <f t="shared" si="6"/>
        <v>0</v>
      </c>
      <c r="FA65" s="17">
        <f t="shared" si="6"/>
        <v>0</v>
      </c>
      <c r="FB65" s="17">
        <f t="shared" si="6"/>
        <v>0</v>
      </c>
      <c r="FC65" s="17">
        <f t="shared" si="6"/>
        <v>0</v>
      </c>
      <c r="FD65" s="17">
        <f t="shared" si="6"/>
        <v>0</v>
      </c>
      <c r="FE65" s="17">
        <f t="shared" si="6"/>
        <v>0</v>
      </c>
      <c r="FF65" s="17">
        <f t="shared" si="6"/>
        <v>0</v>
      </c>
      <c r="FG65" s="17">
        <f t="shared" si="6"/>
        <v>0</v>
      </c>
      <c r="FH65" s="17">
        <f t="shared" si="6"/>
        <v>0</v>
      </c>
      <c r="FI65" s="17">
        <f t="shared" si="6"/>
        <v>0</v>
      </c>
      <c r="FJ65" s="17">
        <f t="shared" si="6"/>
        <v>0</v>
      </c>
      <c r="FK65" s="17">
        <f t="shared" si="6"/>
        <v>0</v>
      </c>
      <c r="FL65" s="17">
        <f t="shared" si="6"/>
        <v>0</v>
      </c>
      <c r="FM65" s="17">
        <f t="shared" si="6"/>
        <v>0</v>
      </c>
      <c r="FN65" s="17">
        <f t="shared" si="6"/>
        <v>0</v>
      </c>
      <c r="FO65" s="17">
        <f t="shared" si="6"/>
        <v>0</v>
      </c>
      <c r="FP65" s="17">
        <f t="shared" si="6"/>
        <v>0</v>
      </c>
      <c r="FQ65" s="17">
        <f t="shared" si="6"/>
        <v>0</v>
      </c>
      <c r="FR65" s="17">
        <f t="shared" si="6"/>
        <v>0</v>
      </c>
      <c r="FS65" s="17">
        <f t="shared" si="6"/>
        <v>0</v>
      </c>
      <c r="FT65" s="17">
        <f t="shared" si="6"/>
        <v>0</v>
      </c>
      <c r="FU65" s="17">
        <f t="shared" si="6"/>
        <v>0</v>
      </c>
      <c r="FV65" s="17">
        <f t="shared" si="6"/>
        <v>0</v>
      </c>
      <c r="FW65" s="17">
        <f t="shared" si="6"/>
        <v>0</v>
      </c>
      <c r="FX65" s="17">
        <f t="shared" si="6"/>
        <v>0</v>
      </c>
      <c r="FY65" s="17">
        <f t="shared" si="6"/>
        <v>0</v>
      </c>
      <c r="FZ65" s="17">
        <f t="shared" si="6"/>
        <v>0</v>
      </c>
      <c r="GA65" s="17">
        <f t="shared" si="6"/>
        <v>0</v>
      </c>
      <c r="GB65" s="17">
        <f t="shared" si="6"/>
        <v>0</v>
      </c>
      <c r="GC65" s="17">
        <f t="shared" si="6"/>
        <v>0</v>
      </c>
      <c r="GD65" s="17">
        <f t="shared" si="6"/>
        <v>0</v>
      </c>
      <c r="GE65" s="17">
        <f t="shared" si="6"/>
        <v>0</v>
      </c>
      <c r="GF65" s="17">
        <f t="shared" si="6"/>
        <v>0</v>
      </c>
      <c r="GG65" s="17">
        <f t="shared" si="6"/>
        <v>0</v>
      </c>
      <c r="GH65" s="17">
        <f t="shared" si="6"/>
        <v>0</v>
      </c>
      <c r="GI65" s="17">
        <f t="shared" si="6"/>
        <v>0</v>
      </c>
      <c r="GJ65" s="17">
        <f t="shared" si="6"/>
        <v>0</v>
      </c>
      <c r="GK65" s="17">
        <f t="shared" si="6"/>
        <v>0</v>
      </c>
      <c r="GL65" s="17">
        <f t="shared" si="6"/>
        <v>0</v>
      </c>
      <c r="GM65" s="17">
        <f t="shared" si="6"/>
        <v>0</v>
      </c>
      <c r="GN65" s="17">
        <f t="shared" si="6"/>
        <v>0</v>
      </c>
      <c r="GO65" s="17">
        <f t="shared" si="6"/>
        <v>0</v>
      </c>
      <c r="GP65" s="17">
        <f t="shared" si="6"/>
        <v>0</v>
      </c>
      <c r="GQ65" s="17">
        <f t="shared" si="6"/>
        <v>0</v>
      </c>
      <c r="GR65" s="17">
        <f t="shared" si="6"/>
        <v>0</v>
      </c>
      <c r="GS65" s="17">
        <f t="shared" si="6"/>
        <v>0</v>
      </c>
      <c r="GT65" s="17">
        <f t="shared" si="6"/>
        <v>0</v>
      </c>
      <c r="GU65" s="17">
        <f>SUM(SUMPRODUCT($E$20:$E$24,GU20:GU24)/100,$E$28*GU28/100,$E$39*GU39,$E$42*GU42,$E$46*GU46,$E$50*GU50,$E$54*GU54,$E$58*GU58,$E$63*GU63)</f>
        <v>0</v>
      </c>
      <c r="GV65" s="17">
        <f>SUM(SUMPRODUCT($E$20:$E$24,GV20:GV24)/100,$E$28*GV28/100,$E$39*GV39,$E$42*GV42,$E$46*GV46,$E$50*GV50,$E$54*GV54,$E$58*GV58,$E$63*GV63)</f>
        <v>0</v>
      </c>
      <c r="GW65" s="17">
        <f>SUM(SUMPRODUCT($E$20:$E$24,GW20:GW24)/100,$E$28*GW28/100,$E$39*GW39,$E$42*GW42,$E$46*GW46,$E$50*GW50,$E$54*GW54,$E$58*GW58,$E$63*GW63)</f>
        <v>0</v>
      </c>
      <c r="GX65" s="17">
        <f>SUM(SUMPRODUCT($E$20:$E$24,GX20:GX24)/100,$E$28*GX28/100,$E$39*GX39,$E$42*GX42,$E$46*GX46,$E$50*GX50,$E$54*GX54,$E$58*GX58,$E$63*GX63)</f>
        <v>0</v>
      </c>
      <c r="GY65" s="17">
        <f>SUM(SUMPRODUCT($E$20:$E$24,GY20:GY24)/100,$E$28*GY28/100,$E$39*GY39,$E$42*GY42,$E$46*GY46,$E$50*GY50,$E$54*GY54,$E$58*GY58,$E$63*GY63)</f>
        <v>0</v>
      </c>
      <c r="GZ65" s="33"/>
    </row>
    <row r="66" spans="1:208" ht="14">
      <c r="A66" s="386"/>
      <c r="B66" s="386"/>
      <c r="C66" s="386"/>
      <c r="D66" s="27" t="s">
        <v>33</v>
      </c>
      <c r="E66" s="16" t="s">
        <v>57</v>
      </c>
      <c r="F66" s="16" t="s">
        <v>57</v>
      </c>
      <c r="G66" s="17">
        <f>SUM(SUMPRODUCT($E$25:$E$27,G25:G27)/100,$E$29*G29/100,$E$43*G43,$E$47*G47,$E$51*G51,SUMPRODUCT($E$55:$E$57,G55:G57),SUMPRODUCT($E$59:$E$62,G59:G62))</f>
        <v>0</v>
      </c>
      <c r="H66" s="17">
        <f>SUM(SUMPRODUCT($E$25:$E$27,H25:H27)/100,$E$29*H29/100,$E$43*H43,$E$47*H47,$E$51*H51,SUMPRODUCT($E$55:$E$57,H55:H57),SUMPRODUCT($E$59:$E$62,H59:H62))</f>
        <v>0</v>
      </c>
      <c r="I66" s="17">
        <f>SUM(SUMPRODUCT($E$25:$E$27,I25:I27)/100,$E$29*I29/100,$E$43*I43,$E$47*I47,$E$51*I51,SUMPRODUCT($E$55:$E$57,I55:I57),SUMPRODUCT($E$59:$E$62,I59:I62))</f>
        <v>0</v>
      </c>
      <c r="J66" s="17">
        <f>SUM(SUMPRODUCT($E$25:$E$27,J25:J27)/100,$E$29*J29/100,$E$43*J43,$E$47*J47,$E$51*J51,SUMPRODUCT($E$55:$E$57,J55:J57),SUMPRODUCT($E$59:$E$62,J59:J62))</f>
        <v>0</v>
      </c>
      <c r="K66" s="17">
        <f t="shared" ref="K66:BV66" si="7">SUM(SUMPRODUCT($E$25:$E$27,K25:K27)/100,$E$29*K29/100,$E$43*K43,$E$47*K47,$E$51*K51,SUMPRODUCT($E$55:$E$57,K55:K57),SUMPRODUCT($E$59:$E$62,K59:K62))</f>
        <v>0</v>
      </c>
      <c r="L66" s="17">
        <f t="shared" si="7"/>
        <v>0</v>
      </c>
      <c r="M66" s="17">
        <f t="shared" si="7"/>
        <v>0</v>
      </c>
      <c r="N66" s="17">
        <f t="shared" si="7"/>
        <v>0</v>
      </c>
      <c r="O66" s="17">
        <f t="shared" si="7"/>
        <v>0</v>
      </c>
      <c r="P66" s="17">
        <f t="shared" si="7"/>
        <v>0</v>
      </c>
      <c r="Q66" s="17">
        <f t="shared" si="7"/>
        <v>0</v>
      </c>
      <c r="R66" s="17">
        <f t="shared" si="7"/>
        <v>0</v>
      </c>
      <c r="S66" s="17">
        <f t="shared" si="7"/>
        <v>0</v>
      </c>
      <c r="T66" s="17">
        <f t="shared" si="7"/>
        <v>0</v>
      </c>
      <c r="U66" s="17">
        <f t="shared" si="7"/>
        <v>0</v>
      </c>
      <c r="V66" s="17">
        <f t="shared" si="7"/>
        <v>0</v>
      </c>
      <c r="W66" s="17">
        <f t="shared" si="7"/>
        <v>0</v>
      </c>
      <c r="X66" s="17">
        <f t="shared" si="7"/>
        <v>0</v>
      </c>
      <c r="Y66" s="17">
        <f t="shared" si="7"/>
        <v>0</v>
      </c>
      <c r="Z66" s="17">
        <f t="shared" si="7"/>
        <v>0</v>
      </c>
      <c r="AA66" s="17">
        <f t="shared" si="7"/>
        <v>0</v>
      </c>
      <c r="AB66" s="17">
        <f t="shared" si="7"/>
        <v>0</v>
      </c>
      <c r="AC66" s="17">
        <f t="shared" si="7"/>
        <v>0</v>
      </c>
      <c r="AD66" s="17">
        <f t="shared" si="7"/>
        <v>0</v>
      </c>
      <c r="AE66" s="17">
        <f t="shared" si="7"/>
        <v>0</v>
      </c>
      <c r="AF66" s="17">
        <f t="shared" si="7"/>
        <v>0</v>
      </c>
      <c r="AG66" s="17">
        <f t="shared" si="7"/>
        <v>0</v>
      </c>
      <c r="AH66" s="17">
        <f t="shared" si="7"/>
        <v>0</v>
      </c>
      <c r="AI66" s="17">
        <f t="shared" si="7"/>
        <v>0</v>
      </c>
      <c r="AJ66" s="17">
        <f t="shared" si="7"/>
        <v>0</v>
      </c>
      <c r="AK66" s="17">
        <f t="shared" si="7"/>
        <v>0</v>
      </c>
      <c r="AL66" s="17">
        <f t="shared" si="7"/>
        <v>0</v>
      </c>
      <c r="AM66" s="17">
        <f t="shared" si="7"/>
        <v>0</v>
      </c>
      <c r="AN66" s="17">
        <f t="shared" si="7"/>
        <v>0</v>
      </c>
      <c r="AO66" s="17">
        <f t="shared" si="7"/>
        <v>0</v>
      </c>
      <c r="AP66" s="17">
        <f t="shared" si="7"/>
        <v>0</v>
      </c>
      <c r="AQ66" s="17">
        <f t="shared" si="7"/>
        <v>0</v>
      </c>
      <c r="AR66" s="17">
        <f t="shared" si="7"/>
        <v>0</v>
      </c>
      <c r="AS66" s="17">
        <f t="shared" si="7"/>
        <v>0</v>
      </c>
      <c r="AT66" s="17">
        <f t="shared" si="7"/>
        <v>0</v>
      </c>
      <c r="AU66" s="17">
        <f t="shared" si="7"/>
        <v>0</v>
      </c>
      <c r="AV66" s="17">
        <f t="shared" si="7"/>
        <v>0</v>
      </c>
      <c r="AW66" s="17">
        <f t="shared" si="7"/>
        <v>0</v>
      </c>
      <c r="AX66" s="17">
        <f t="shared" si="7"/>
        <v>0</v>
      </c>
      <c r="AY66" s="17">
        <f t="shared" si="7"/>
        <v>0</v>
      </c>
      <c r="AZ66" s="17">
        <f t="shared" si="7"/>
        <v>0</v>
      </c>
      <c r="BA66" s="17">
        <f t="shared" si="7"/>
        <v>0</v>
      </c>
      <c r="BB66" s="17">
        <f t="shared" si="7"/>
        <v>0</v>
      </c>
      <c r="BC66" s="17">
        <f t="shared" si="7"/>
        <v>0</v>
      </c>
      <c r="BD66" s="17">
        <f t="shared" si="7"/>
        <v>0</v>
      </c>
      <c r="BE66" s="17">
        <f t="shared" si="7"/>
        <v>0</v>
      </c>
      <c r="BF66" s="17">
        <f t="shared" si="7"/>
        <v>0</v>
      </c>
      <c r="BG66" s="17">
        <f t="shared" si="7"/>
        <v>0</v>
      </c>
      <c r="BH66" s="17">
        <f t="shared" si="7"/>
        <v>0</v>
      </c>
      <c r="BI66" s="17">
        <f t="shared" si="7"/>
        <v>0</v>
      </c>
      <c r="BJ66" s="17">
        <f t="shared" si="7"/>
        <v>0</v>
      </c>
      <c r="BK66" s="17">
        <f t="shared" si="7"/>
        <v>0</v>
      </c>
      <c r="BL66" s="17">
        <f t="shared" si="7"/>
        <v>0</v>
      </c>
      <c r="BM66" s="17">
        <f t="shared" si="7"/>
        <v>0</v>
      </c>
      <c r="BN66" s="17">
        <f t="shared" si="7"/>
        <v>0</v>
      </c>
      <c r="BO66" s="17">
        <f t="shared" si="7"/>
        <v>0</v>
      </c>
      <c r="BP66" s="17">
        <f t="shared" si="7"/>
        <v>0</v>
      </c>
      <c r="BQ66" s="17">
        <f t="shared" si="7"/>
        <v>0</v>
      </c>
      <c r="BR66" s="17">
        <f t="shared" si="7"/>
        <v>0</v>
      </c>
      <c r="BS66" s="17">
        <f t="shared" si="7"/>
        <v>0</v>
      </c>
      <c r="BT66" s="17">
        <f t="shared" si="7"/>
        <v>0</v>
      </c>
      <c r="BU66" s="17">
        <f t="shared" si="7"/>
        <v>0</v>
      </c>
      <c r="BV66" s="17">
        <f t="shared" si="7"/>
        <v>0</v>
      </c>
      <c r="BW66" s="17">
        <f t="shared" ref="BW66:EH66" si="8">SUM(SUMPRODUCT($E$25:$E$27,BW25:BW27)/100,$E$29*BW29/100,$E$43*BW43,$E$47*BW47,$E$51*BW51,SUMPRODUCT($E$55:$E$57,BW55:BW57),SUMPRODUCT($E$59:$E$62,BW59:BW62))</f>
        <v>0</v>
      </c>
      <c r="BX66" s="17">
        <f t="shared" si="8"/>
        <v>0</v>
      </c>
      <c r="BY66" s="17">
        <f t="shared" si="8"/>
        <v>0</v>
      </c>
      <c r="BZ66" s="17">
        <f t="shared" si="8"/>
        <v>0</v>
      </c>
      <c r="CA66" s="17">
        <f t="shared" si="8"/>
        <v>0</v>
      </c>
      <c r="CB66" s="17">
        <f t="shared" si="8"/>
        <v>0</v>
      </c>
      <c r="CC66" s="17">
        <f t="shared" si="8"/>
        <v>0</v>
      </c>
      <c r="CD66" s="17">
        <f t="shared" si="8"/>
        <v>0</v>
      </c>
      <c r="CE66" s="17">
        <f t="shared" si="8"/>
        <v>0</v>
      </c>
      <c r="CF66" s="17">
        <f t="shared" si="8"/>
        <v>0</v>
      </c>
      <c r="CG66" s="17">
        <f t="shared" si="8"/>
        <v>0</v>
      </c>
      <c r="CH66" s="17">
        <f t="shared" si="8"/>
        <v>0</v>
      </c>
      <c r="CI66" s="17">
        <f t="shared" si="8"/>
        <v>0</v>
      </c>
      <c r="CJ66" s="17">
        <f t="shared" si="8"/>
        <v>0</v>
      </c>
      <c r="CK66" s="17">
        <f t="shared" si="8"/>
        <v>0</v>
      </c>
      <c r="CL66" s="17">
        <f t="shared" si="8"/>
        <v>0</v>
      </c>
      <c r="CM66" s="17">
        <f t="shared" si="8"/>
        <v>0</v>
      </c>
      <c r="CN66" s="17">
        <f t="shared" si="8"/>
        <v>0</v>
      </c>
      <c r="CO66" s="17">
        <f t="shared" si="8"/>
        <v>0</v>
      </c>
      <c r="CP66" s="17">
        <f t="shared" si="8"/>
        <v>0</v>
      </c>
      <c r="CQ66" s="17">
        <f t="shared" si="8"/>
        <v>0</v>
      </c>
      <c r="CR66" s="17">
        <f t="shared" si="8"/>
        <v>0</v>
      </c>
      <c r="CS66" s="17">
        <f t="shared" si="8"/>
        <v>0</v>
      </c>
      <c r="CT66" s="17">
        <f t="shared" si="8"/>
        <v>0</v>
      </c>
      <c r="CU66" s="17">
        <f t="shared" si="8"/>
        <v>0</v>
      </c>
      <c r="CV66" s="17">
        <f t="shared" si="8"/>
        <v>0</v>
      </c>
      <c r="CW66" s="17">
        <f t="shared" si="8"/>
        <v>0</v>
      </c>
      <c r="CX66" s="17">
        <f t="shared" si="8"/>
        <v>0</v>
      </c>
      <c r="CY66" s="17">
        <f t="shared" si="8"/>
        <v>0</v>
      </c>
      <c r="CZ66" s="17">
        <f t="shared" si="8"/>
        <v>0</v>
      </c>
      <c r="DA66" s="17">
        <f t="shared" si="8"/>
        <v>0</v>
      </c>
      <c r="DB66" s="17">
        <f t="shared" si="8"/>
        <v>0</v>
      </c>
      <c r="DC66" s="17">
        <f t="shared" si="8"/>
        <v>0</v>
      </c>
      <c r="DD66" s="17">
        <f t="shared" si="8"/>
        <v>0</v>
      </c>
      <c r="DE66" s="17">
        <f t="shared" si="8"/>
        <v>0</v>
      </c>
      <c r="DF66" s="17">
        <f t="shared" si="8"/>
        <v>0</v>
      </c>
      <c r="DG66" s="17">
        <f t="shared" si="8"/>
        <v>0</v>
      </c>
      <c r="DH66" s="17">
        <f t="shared" si="8"/>
        <v>0</v>
      </c>
      <c r="DI66" s="17">
        <f t="shared" si="8"/>
        <v>0</v>
      </c>
      <c r="DJ66" s="17">
        <f t="shared" si="8"/>
        <v>0</v>
      </c>
      <c r="DK66" s="17">
        <f t="shared" si="8"/>
        <v>0</v>
      </c>
      <c r="DL66" s="17">
        <f t="shared" si="8"/>
        <v>0</v>
      </c>
      <c r="DM66" s="17">
        <f t="shared" si="8"/>
        <v>0</v>
      </c>
      <c r="DN66" s="17">
        <f t="shared" si="8"/>
        <v>0</v>
      </c>
      <c r="DO66" s="17">
        <f t="shared" si="8"/>
        <v>0</v>
      </c>
      <c r="DP66" s="17">
        <f t="shared" si="8"/>
        <v>0</v>
      </c>
      <c r="DQ66" s="17">
        <f t="shared" si="8"/>
        <v>0</v>
      </c>
      <c r="DR66" s="17">
        <f t="shared" si="8"/>
        <v>0</v>
      </c>
      <c r="DS66" s="17">
        <f t="shared" si="8"/>
        <v>0</v>
      </c>
      <c r="DT66" s="17">
        <f t="shared" si="8"/>
        <v>0</v>
      </c>
      <c r="DU66" s="17">
        <f t="shared" si="8"/>
        <v>0</v>
      </c>
      <c r="DV66" s="17">
        <f t="shared" si="8"/>
        <v>0</v>
      </c>
      <c r="DW66" s="17">
        <f t="shared" si="8"/>
        <v>0</v>
      </c>
      <c r="DX66" s="17">
        <f t="shared" si="8"/>
        <v>0</v>
      </c>
      <c r="DY66" s="17">
        <f t="shared" si="8"/>
        <v>0</v>
      </c>
      <c r="DZ66" s="17">
        <f t="shared" si="8"/>
        <v>0</v>
      </c>
      <c r="EA66" s="17">
        <f t="shared" si="8"/>
        <v>0</v>
      </c>
      <c r="EB66" s="17">
        <f t="shared" si="8"/>
        <v>0</v>
      </c>
      <c r="EC66" s="17">
        <f t="shared" si="8"/>
        <v>0</v>
      </c>
      <c r="ED66" s="17">
        <f t="shared" si="8"/>
        <v>0</v>
      </c>
      <c r="EE66" s="17">
        <f t="shared" si="8"/>
        <v>0</v>
      </c>
      <c r="EF66" s="17">
        <f t="shared" si="8"/>
        <v>0</v>
      </c>
      <c r="EG66" s="17">
        <f t="shared" si="8"/>
        <v>0</v>
      </c>
      <c r="EH66" s="17">
        <f t="shared" si="8"/>
        <v>0</v>
      </c>
      <c r="EI66" s="17">
        <f t="shared" ref="EI66:GT66" si="9">SUM(SUMPRODUCT($E$25:$E$27,EI25:EI27)/100,$E$29*EI29/100,$E$43*EI43,$E$47*EI47,$E$51*EI51,SUMPRODUCT($E$55:$E$57,EI55:EI57),SUMPRODUCT($E$59:$E$62,EI59:EI62))</f>
        <v>0</v>
      </c>
      <c r="EJ66" s="17">
        <f t="shared" si="9"/>
        <v>0</v>
      </c>
      <c r="EK66" s="17">
        <f t="shared" si="9"/>
        <v>0</v>
      </c>
      <c r="EL66" s="17">
        <f t="shared" si="9"/>
        <v>0</v>
      </c>
      <c r="EM66" s="17">
        <f t="shared" si="9"/>
        <v>0</v>
      </c>
      <c r="EN66" s="17">
        <f t="shared" si="9"/>
        <v>0</v>
      </c>
      <c r="EO66" s="17">
        <f t="shared" si="9"/>
        <v>0</v>
      </c>
      <c r="EP66" s="17">
        <f t="shared" si="9"/>
        <v>0</v>
      </c>
      <c r="EQ66" s="17">
        <f t="shared" si="9"/>
        <v>0</v>
      </c>
      <c r="ER66" s="17">
        <f t="shared" si="9"/>
        <v>0</v>
      </c>
      <c r="ES66" s="17">
        <f t="shared" si="9"/>
        <v>0</v>
      </c>
      <c r="ET66" s="17">
        <f t="shared" si="9"/>
        <v>0</v>
      </c>
      <c r="EU66" s="17">
        <f t="shared" si="9"/>
        <v>0</v>
      </c>
      <c r="EV66" s="17">
        <f t="shared" si="9"/>
        <v>0</v>
      </c>
      <c r="EW66" s="17">
        <f t="shared" si="9"/>
        <v>0</v>
      </c>
      <c r="EX66" s="17">
        <f t="shared" si="9"/>
        <v>0</v>
      </c>
      <c r="EY66" s="17">
        <f t="shared" si="9"/>
        <v>0</v>
      </c>
      <c r="EZ66" s="17">
        <f t="shared" si="9"/>
        <v>0</v>
      </c>
      <c r="FA66" s="17">
        <f t="shared" si="9"/>
        <v>0</v>
      </c>
      <c r="FB66" s="17">
        <f t="shared" si="9"/>
        <v>0</v>
      </c>
      <c r="FC66" s="17">
        <f t="shared" si="9"/>
        <v>0</v>
      </c>
      <c r="FD66" s="17">
        <f t="shared" si="9"/>
        <v>0</v>
      </c>
      <c r="FE66" s="17">
        <f t="shared" si="9"/>
        <v>0</v>
      </c>
      <c r="FF66" s="17">
        <f t="shared" si="9"/>
        <v>0</v>
      </c>
      <c r="FG66" s="17">
        <f t="shared" si="9"/>
        <v>0</v>
      </c>
      <c r="FH66" s="17">
        <f t="shared" si="9"/>
        <v>0</v>
      </c>
      <c r="FI66" s="17">
        <f t="shared" si="9"/>
        <v>0</v>
      </c>
      <c r="FJ66" s="17">
        <f t="shared" si="9"/>
        <v>0</v>
      </c>
      <c r="FK66" s="17">
        <f t="shared" si="9"/>
        <v>0</v>
      </c>
      <c r="FL66" s="17">
        <f t="shared" si="9"/>
        <v>0</v>
      </c>
      <c r="FM66" s="17">
        <f t="shared" si="9"/>
        <v>0</v>
      </c>
      <c r="FN66" s="17">
        <f t="shared" si="9"/>
        <v>0</v>
      </c>
      <c r="FO66" s="17">
        <f t="shared" si="9"/>
        <v>0</v>
      </c>
      <c r="FP66" s="17">
        <f t="shared" si="9"/>
        <v>0</v>
      </c>
      <c r="FQ66" s="17">
        <f t="shared" si="9"/>
        <v>0</v>
      </c>
      <c r="FR66" s="17">
        <f t="shared" si="9"/>
        <v>0</v>
      </c>
      <c r="FS66" s="17">
        <f t="shared" si="9"/>
        <v>0</v>
      </c>
      <c r="FT66" s="17">
        <f t="shared" si="9"/>
        <v>0</v>
      </c>
      <c r="FU66" s="17">
        <f t="shared" si="9"/>
        <v>0</v>
      </c>
      <c r="FV66" s="17">
        <f t="shared" si="9"/>
        <v>0</v>
      </c>
      <c r="FW66" s="17">
        <f t="shared" si="9"/>
        <v>0</v>
      </c>
      <c r="FX66" s="17">
        <f t="shared" si="9"/>
        <v>0</v>
      </c>
      <c r="FY66" s="17">
        <f t="shared" si="9"/>
        <v>0</v>
      </c>
      <c r="FZ66" s="17">
        <f t="shared" si="9"/>
        <v>0</v>
      </c>
      <c r="GA66" s="17">
        <f t="shared" si="9"/>
        <v>0</v>
      </c>
      <c r="GB66" s="17">
        <f t="shared" si="9"/>
        <v>0</v>
      </c>
      <c r="GC66" s="17">
        <f t="shared" si="9"/>
        <v>0</v>
      </c>
      <c r="GD66" s="17">
        <f t="shared" si="9"/>
        <v>0</v>
      </c>
      <c r="GE66" s="17">
        <f t="shared" si="9"/>
        <v>0</v>
      </c>
      <c r="GF66" s="17">
        <f t="shared" si="9"/>
        <v>0</v>
      </c>
      <c r="GG66" s="17">
        <f t="shared" si="9"/>
        <v>0</v>
      </c>
      <c r="GH66" s="17">
        <f t="shared" si="9"/>
        <v>0</v>
      </c>
      <c r="GI66" s="17">
        <f t="shared" si="9"/>
        <v>0</v>
      </c>
      <c r="GJ66" s="17">
        <f t="shared" si="9"/>
        <v>0</v>
      </c>
      <c r="GK66" s="17">
        <f t="shared" si="9"/>
        <v>0</v>
      </c>
      <c r="GL66" s="17">
        <f t="shared" si="9"/>
        <v>0</v>
      </c>
      <c r="GM66" s="17">
        <f t="shared" si="9"/>
        <v>0</v>
      </c>
      <c r="GN66" s="17">
        <f t="shared" si="9"/>
        <v>0</v>
      </c>
      <c r="GO66" s="17">
        <f t="shared" si="9"/>
        <v>0</v>
      </c>
      <c r="GP66" s="17">
        <f t="shared" si="9"/>
        <v>0</v>
      </c>
      <c r="GQ66" s="17">
        <f t="shared" si="9"/>
        <v>0</v>
      </c>
      <c r="GR66" s="17">
        <f t="shared" si="9"/>
        <v>0</v>
      </c>
      <c r="GS66" s="17">
        <f t="shared" si="9"/>
        <v>0</v>
      </c>
      <c r="GT66" s="17">
        <f t="shared" si="9"/>
        <v>0</v>
      </c>
      <c r="GU66" s="17">
        <f>SUM(SUMPRODUCT($E$25:$E$27,GU25:GU27)/100,$E$29*GU29/100,$E$43*GU43,$E$47*GU47,$E$51*GU51,SUMPRODUCT($E$55:$E$57,GU55:GU57),SUMPRODUCT($E$59:$E$62,GU59:GU62))</f>
        <v>0</v>
      </c>
      <c r="GV66" s="17">
        <f>SUM(SUMPRODUCT($E$25:$E$27,GV25:GV27)/100,$E$29*GV29/100,$E$43*GV43,$E$47*GV47,$E$51*GV51,SUMPRODUCT($E$55:$E$57,GV55:GV57),SUMPRODUCT($E$59:$E$62,GV59:GV62))</f>
        <v>0</v>
      </c>
      <c r="GW66" s="17">
        <f>SUM(SUMPRODUCT($E$25:$E$27,GW25:GW27)/100,$E$29*GW29/100,$E$43*GW43,$E$47*GW47,$E$51*GW51,SUMPRODUCT($E$55:$E$57,GW55:GW57),SUMPRODUCT($E$59:$E$62,GW59:GW62))</f>
        <v>0</v>
      </c>
      <c r="GX66" s="17">
        <f>SUM(SUMPRODUCT($E$25:$E$27,GX25:GX27)/100,$E$29*GX29/100,$E$43*GX43,$E$47*GX47,$E$51*GX51,SUMPRODUCT($E$55:$E$57,GX55:GX57),SUMPRODUCT($E$59:$E$62,GX59:GX62))</f>
        <v>0</v>
      </c>
      <c r="GY66" s="17">
        <f>SUM(SUMPRODUCT($E$25:$E$27,GY25:GY27)/100,$E$29*GY29/100,$E$43*GY43,$E$47*GY47,$E$51*GY51,SUMPRODUCT($E$55:$E$57,GY55:GY57),SUMPRODUCT($E$59:$E$62,GY59:GY62))</f>
        <v>0</v>
      </c>
      <c r="GZ66" s="33"/>
    </row>
    <row r="67" spans="1:208" ht="14">
      <c r="A67" s="386"/>
      <c r="B67" s="386"/>
      <c r="C67" s="386"/>
      <c r="D67" s="27" t="s">
        <v>3</v>
      </c>
      <c r="E67" s="16" t="s">
        <v>57</v>
      </c>
      <c r="F67" s="16" t="s">
        <v>57</v>
      </c>
      <c r="G67" s="17">
        <f>SUMPRODUCT($E$31:$E$34,G31:G34)/100</f>
        <v>0</v>
      </c>
      <c r="H67" s="17">
        <f>SUMPRODUCT($E$31:$E$34,H31:H34)/100</f>
        <v>0</v>
      </c>
      <c r="I67" s="17">
        <f>SUMPRODUCT($E$31:$E$34,I31:I34)/100</f>
        <v>0</v>
      </c>
      <c r="J67" s="17">
        <f>SUMPRODUCT($E$31:$E$34,J31:J34)/100</f>
        <v>0</v>
      </c>
      <c r="K67" s="17">
        <f t="shared" ref="K67:BV67" si="10">SUMPRODUCT($E$31:$E$34,K31:K34)/100</f>
        <v>0</v>
      </c>
      <c r="L67" s="17">
        <f t="shared" si="10"/>
        <v>0</v>
      </c>
      <c r="M67" s="17">
        <f t="shared" si="10"/>
        <v>0</v>
      </c>
      <c r="N67" s="17">
        <f t="shared" si="10"/>
        <v>0</v>
      </c>
      <c r="O67" s="17">
        <f t="shared" si="10"/>
        <v>0</v>
      </c>
      <c r="P67" s="17">
        <f t="shared" si="10"/>
        <v>0</v>
      </c>
      <c r="Q67" s="17">
        <f t="shared" si="10"/>
        <v>0</v>
      </c>
      <c r="R67" s="17">
        <f t="shared" si="10"/>
        <v>0</v>
      </c>
      <c r="S67" s="17">
        <f t="shared" si="10"/>
        <v>0</v>
      </c>
      <c r="T67" s="17">
        <f t="shared" si="10"/>
        <v>0</v>
      </c>
      <c r="U67" s="17">
        <f t="shared" si="10"/>
        <v>0</v>
      </c>
      <c r="V67" s="17">
        <f t="shared" si="10"/>
        <v>0</v>
      </c>
      <c r="W67" s="17">
        <f t="shared" si="10"/>
        <v>0</v>
      </c>
      <c r="X67" s="17">
        <f t="shared" si="10"/>
        <v>0</v>
      </c>
      <c r="Y67" s="17">
        <f t="shared" si="10"/>
        <v>0</v>
      </c>
      <c r="Z67" s="17">
        <f t="shared" si="10"/>
        <v>0</v>
      </c>
      <c r="AA67" s="17">
        <f t="shared" si="10"/>
        <v>0</v>
      </c>
      <c r="AB67" s="17">
        <f t="shared" si="10"/>
        <v>0</v>
      </c>
      <c r="AC67" s="17">
        <f t="shared" si="10"/>
        <v>0</v>
      </c>
      <c r="AD67" s="17">
        <f t="shared" si="10"/>
        <v>0</v>
      </c>
      <c r="AE67" s="17">
        <f t="shared" si="10"/>
        <v>0</v>
      </c>
      <c r="AF67" s="17">
        <f t="shared" si="10"/>
        <v>0</v>
      </c>
      <c r="AG67" s="17">
        <f t="shared" si="10"/>
        <v>0</v>
      </c>
      <c r="AH67" s="17">
        <f t="shared" si="10"/>
        <v>0</v>
      </c>
      <c r="AI67" s="17">
        <f t="shared" si="10"/>
        <v>0</v>
      </c>
      <c r="AJ67" s="17">
        <f t="shared" si="10"/>
        <v>0</v>
      </c>
      <c r="AK67" s="17">
        <f t="shared" si="10"/>
        <v>0</v>
      </c>
      <c r="AL67" s="17">
        <f t="shared" si="10"/>
        <v>0</v>
      </c>
      <c r="AM67" s="17">
        <f t="shared" si="10"/>
        <v>0</v>
      </c>
      <c r="AN67" s="17">
        <f t="shared" si="10"/>
        <v>0</v>
      </c>
      <c r="AO67" s="17">
        <f t="shared" si="10"/>
        <v>0</v>
      </c>
      <c r="AP67" s="17">
        <f t="shared" si="10"/>
        <v>0</v>
      </c>
      <c r="AQ67" s="17">
        <f t="shared" si="10"/>
        <v>0</v>
      </c>
      <c r="AR67" s="17">
        <f t="shared" si="10"/>
        <v>0</v>
      </c>
      <c r="AS67" s="17">
        <f t="shared" si="10"/>
        <v>0</v>
      </c>
      <c r="AT67" s="17">
        <f t="shared" si="10"/>
        <v>0</v>
      </c>
      <c r="AU67" s="17">
        <f t="shared" si="10"/>
        <v>0</v>
      </c>
      <c r="AV67" s="17">
        <f t="shared" si="10"/>
        <v>0</v>
      </c>
      <c r="AW67" s="17">
        <f t="shared" si="10"/>
        <v>0</v>
      </c>
      <c r="AX67" s="17">
        <f t="shared" si="10"/>
        <v>0</v>
      </c>
      <c r="AY67" s="17">
        <f t="shared" si="10"/>
        <v>0</v>
      </c>
      <c r="AZ67" s="17">
        <f t="shared" si="10"/>
        <v>0</v>
      </c>
      <c r="BA67" s="17">
        <f t="shared" si="10"/>
        <v>0</v>
      </c>
      <c r="BB67" s="17">
        <f t="shared" si="10"/>
        <v>0</v>
      </c>
      <c r="BC67" s="17">
        <f t="shared" si="10"/>
        <v>0</v>
      </c>
      <c r="BD67" s="17">
        <f t="shared" si="10"/>
        <v>0</v>
      </c>
      <c r="BE67" s="17">
        <f t="shared" si="10"/>
        <v>0</v>
      </c>
      <c r="BF67" s="17">
        <f t="shared" si="10"/>
        <v>0</v>
      </c>
      <c r="BG67" s="17">
        <f t="shared" si="10"/>
        <v>0</v>
      </c>
      <c r="BH67" s="17">
        <f t="shared" si="10"/>
        <v>0</v>
      </c>
      <c r="BI67" s="17">
        <f t="shared" si="10"/>
        <v>0</v>
      </c>
      <c r="BJ67" s="17">
        <f t="shared" si="10"/>
        <v>0</v>
      </c>
      <c r="BK67" s="17">
        <f t="shared" si="10"/>
        <v>0</v>
      </c>
      <c r="BL67" s="17">
        <f t="shared" si="10"/>
        <v>0</v>
      </c>
      <c r="BM67" s="17">
        <f t="shared" si="10"/>
        <v>0</v>
      </c>
      <c r="BN67" s="17">
        <f t="shared" si="10"/>
        <v>0</v>
      </c>
      <c r="BO67" s="17">
        <f t="shared" si="10"/>
        <v>0</v>
      </c>
      <c r="BP67" s="17">
        <f t="shared" si="10"/>
        <v>0</v>
      </c>
      <c r="BQ67" s="17">
        <f t="shared" si="10"/>
        <v>0</v>
      </c>
      <c r="BR67" s="17">
        <f t="shared" si="10"/>
        <v>0</v>
      </c>
      <c r="BS67" s="17">
        <f t="shared" si="10"/>
        <v>0</v>
      </c>
      <c r="BT67" s="17">
        <f t="shared" si="10"/>
        <v>0</v>
      </c>
      <c r="BU67" s="17">
        <f t="shared" si="10"/>
        <v>0</v>
      </c>
      <c r="BV67" s="17">
        <f t="shared" si="10"/>
        <v>0</v>
      </c>
      <c r="BW67" s="17">
        <f t="shared" ref="BW67:EH67" si="11">SUMPRODUCT($E$31:$E$34,BW31:BW34)/100</f>
        <v>0</v>
      </c>
      <c r="BX67" s="17">
        <f t="shared" si="11"/>
        <v>0</v>
      </c>
      <c r="BY67" s="17">
        <f t="shared" si="11"/>
        <v>0</v>
      </c>
      <c r="BZ67" s="17">
        <f t="shared" si="11"/>
        <v>0</v>
      </c>
      <c r="CA67" s="17">
        <f t="shared" si="11"/>
        <v>0</v>
      </c>
      <c r="CB67" s="17">
        <f t="shared" si="11"/>
        <v>0</v>
      </c>
      <c r="CC67" s="17">
        <f t="shared" si="11"/>
        <v>0</v>
      </c>
      <c r="CD67" s="17">
        <f t="shared" si="11"/>
        <v>0</v>
      </c>
      <c r="CE67" s="17">
        <f t="shared" si="11"/>
        <v>0</v>
      </c>
      <c r="CF67" s="17">
        <f t="shared" si="11"/>
        <v>0</v>
      </c>
      <c r="CG67" s="17">
        <f t="shared" si="11"/>
        <v>0</v>
      </c>
      <c r="CH67" s="17">
        <f t="shared" si="11"/>
        <v>0</v>
      </c>
      <c r="CI67" s="17">
        <f t="shared" si="11"/>
        <v>0</v>
      </c>
      <c r="CJ67" s="17">
        <f t="shared" si="11"/>
        <v>0</v>
      </c>
      <c r="CK67" s="17">
        <f t="shared" si="11"/>
        <v>0</v>
      </c>
      <c r="CL67" s="17">
        <f t="shared" si="11"/>
        <v>0</v>
      </c>
      <c r="CM67" s="17">
        <f t="shared" si="11"/>
        <v>0</v>
      </c>
      <c r="CN67" s="17">
        <f t="shared" si="11"/>
        <v>0</v>
      </c>
      <c r="CO67" s="17">
        <f t="shared" si="11"/>
        <v>0</v>
      </c>
      <c r="CP67" s="17">
        <f t="shared" si="11"/>
        <v>0</v>
      </c>
      <c r="CQ67" s="17">
        <f t="shared" si="11"/>
        <v>0</v>
      </c>
      <c r="CR67" s="17">
        <f t="shared" si="11"/>
        <v>0</v>
      </c>
      <c r="CS67" s="17">
        <f t="shared" si="11"/>
        <v>0</v>
      </c>
      <c r="CT67" s="17">
        <f t="shared" si="11"/>
        <v>0</v>
      </c>
      <c r="CU67" s="17">
        <f t="shared" si="11"/>
        <v>0</v>
      </c>
      <c r="CV67" s="17">
        <f t="shared" si="11"/>
        <v>0</v>
      </c>
      <c r="CW67" s="17">
        <f t="shared" si="11"/>
        <v>0</v>
      </c>
      <c r="CX67" s="17">
        <f t="shared" si="11"/>
        <v>0</v>
      </c>
      <c r="CY67" s="17">
        <f t="shared" si="11"/>
        <v>0</v>
      </c>
      <c r="CZ67" s="17">
        <f t="shared" si="11"/>
        <v>0</v>
      </c>
      <c r="DA67" s="17">
        <f t="shared" si="11"/>
        <v>0</v>
      </c>
      <c r="DB67" s="17">
        <f t="shared" si="11"/>
        <v>0</v>
      </c>
      <c r="DC67" s="17">
        <f t="shared" si="11"/>
        <v>0</v>
      </c>
      <c r="DD67" s="17">
        <f t="shared" si="11"/>
        <v>0</v>
      </c>
      <c r="DE67" s="17">
        <f t="shared" si="11"/>
        <v>0</v>
      </c>
      <c r="DF67" s="17">
        <f t="shared" si="11"/>
        <v>0</v>
      </c>
      <c r="DG67" s="17">
        <f t="shared" si="11"/>
        <v>0</v>
      </c>
      <c r="DH67" s="17">
        <f t="shared" si="11"/>
        <v>0</v>
      </c>
      <c r="DI67" s="17">
        <f t="shared" si="11"/>
        <v>0</v>
      </c>
      <c r="DJ67" s="17">
        <f t="shared" si="11"/>
        <v>0</v>
      </c>
      <c r="DK67" s="17">
        <f t="shared" si="11"/>
        <v>0</v>
      </c>
      <c r="DL67" s="17">
        <f t="shared" si="11"/>
        <v>0</v>
      </c>
      <c r="DM67" s="17">
        <f t="shared" si="11"/>
        <v>0</v>
      </c>
      <c r="DN67" s="17">
        <f t="shared" si="11"/>
        <v>0</v>
      </c>
      <c r="DO67" s="17">
        <f t="shared" si="11"/>
        <v>0</v>
      </c>
      <c r="DP67" s="17">
        <f t="shared" si="11"/>
        <v>0</v>
      </c>
      <c r="DQ67" s="17">
        <f t="shared" si="11"/>
        <v>0</v>
      </c>
      <c r="DR67" s="17">
        <f t="shared" si="11"/>
        <v>0</v>
      </c>
      <c r="DS67" s="17">
        <f t="shared" si="11"/>
        <v>0</v>
      </c>
      <c r="DT67" s="17">
        <f t="shared" si="11"/>
        <v>0</v>
      </c>
      <c r="DU67" s="17">
        <f t="shared" si="11"/>
        <v>0</v>
      </c>
      <c r="DV67" s="17">
        <f t="shared" si="11"/>
        <v>0</v>
      </c>
      <c r="DW67" s="17">
        <f t="shared" si="11"/>
        <v>0</v>
      </c>
      <c r="DX67" s="17">
        <f t="shared" si="11"/>
        <v>0</v>
      </c>
      <c r="DY67" s="17">
        <f t="shared" si="11"/>
        <v>0</v>
      </c>
      <c r="DZ67" s="17">
        <f t="shared" si="11"/>
        <v>0</v>
      </c>
      <c r="EA67" s="17">
        <f t="shared" si="11"/>
        <v>0</v>
      </c>
      <c r="EB67" s="17">
        <f t="shared" si="11"/>
        <v>0</v>
      </c>
      <c r="EC67" s="17">
        <f t="shared" si="11"/>
        <v>0</v>
      </c>
      <c r="ED67" s="17">
        <f t="shared" si="11"/>
        <v>0</v>
      </c>
      <c r="EE67" s="17">
        <f t="shared" si="11"/>
        <v>0</v>
      </c>
      <c r="EF67" s="17">
        <f t="shared" si="11"/>
        <v>0</v>
      </c>
      <c r="EG67" s="17">
        <f t="shared" si="11"/>
        <v>0</v>
      </c>
      <c r="EH67" s="17">
        <f t="shared" si="11"/>
        <v>0</v>
      </c>
      <c r="EI67" s="17">
        <f t="shared" ref="EI67:GT67" si="12">SUMPRODUCT($E$31:$E$34,EI31:EI34)/100</f>
        <v>0</v>
      </c>
      <c r="EJ67" s="17">
        <f t="shared" si="12"/>
        <v>0</v>
      </c>
      <c r="EK67" s="17">
        <f t="shared" si="12"/>
        <v>0</v>
      </c>
      <c r="EL67" s="17">
        <f t="shared" si="12"/>
        <v>0</v>
      </c>
      <c r="EM67" s="17">
        <f t="shared" si="12"/>
        <v>0</v>
      </c>
      <c r="EN67" s="17">
        <f t="shared" si="12"/>
        <v>0</v>
      </c>
      <c r="EO67" s="17">
        <f t="shared" si="12"/>
        <v>0</v>
      </c>
      <c r="EP67" s="17">
        <f t="shared" si="12"/>
        <v>0</v>
      </c>
      <c r="EQ67" s="17">
        <f t="shared" si="12"/>
        <v>0</v>
      </c>
      <c r="ER67" s="17">
        <f t="shared" si="12"/>
        <v>0</v>
      </c>
      <c r="ES67" s="17">
        <f t="shared" si="12"/>
        <v>0</v>
      </c>
      <c r="ET67" s="17">
        <f t="shared" si="12"/>
        <v>0</v>
      </c>
      <c r="EU67" s="17">
        <f t="shared" si="12"/>
        <v>0</v>
      </c>
      <c r="EV67" s="17">
        <f t="shared" si="12"/>
        <v>0</v>
      </c>
      <c r="EW67" s="17">
        <f t="shared" si="12"/>
        <v>0</v>
      </c>
      <c r="EX67" s="17">
        <f t="shared" si="12"/>
        <v>0</v>
      </c>
      <c r="EY67" s="17">
        <f t="shared" si="12"/>
        <v>0</v>
      </c>
      <c r="EZ67" s="17">
        <f t="shared" si="12"/>
        <v>0</v>
      </c>
      <c r="FA67" s="17">
        <f t="shared" si="12"/>
        <v>0</v>
      </c>
      <c r="FB67" s="17">
        <f t="shared" si="12"/>
        <v>0</v>
      </c>
      <c r="FC67" s="17">
        <f t="shared" si="12"/>
        <v>0</v>
      </c>
      <c r="FD67" s="17">
        <f t="shared" si="12"/>
        <v>0</v>
      </c>
      <c r="FE67" s="17">
        <f t="shared" si="12"/>
        <v>0</v>
      </c>
      <c r="FF67" s="17">
        <f t="shared" si="12"/>
        <v>0</v>
      </c>
      <c r="FG67" s="17">
        <f t="shared" si="12"/>
        <v>0</v>
      </c>
      <c r="FH67" s="17">
        <f t="shared" si="12"/>
        <v>0</v>
      </c>
      <c r="FI67" s="17">
        <f t="shared" si="12"/>
        <v>0</v>
      </c>
      <c r="FJ67" s="17">
        <f t="shared" si="12"/>
        <v>0</v>
      </c>
      <c r="FK67" s="17">
        <f t="shared" si="12"/>
        <v>0</v>
      </c>
      <c r="FL67" s="17">
        <f t="shared" si="12"/>
        <v>0</v>
      </c>
      <c r="FM67" s="17">
        <f t="shared" si="12"/>
        <v>0</v>
      </c>
      <c r="FN67" s="17">
        <f t="shared" si="12"/>
        <v>0</v>
      </c>
      <c r="FO67" s="17">
        <f t="shared" si="12"/>
        <v>0</v>
      </c>
      <c r="FP67" s="17">
        <f t="shared" si="12"/>
        <v>0</v>
      </c>
      <c r="FQ67" s="17">
        <f t="shared" si="12"/>
        <v>0</v>
      </c>
      <c r="FR67" s="17">
        <f t="shared" si="12"/>
        <v>0</v>
      </c>
      <c r="FS67" s="17">
        <f t="shared" si="12"/>
        <v>0</v>
      </c>
      <c r="FT67" s="17">
        <f t="shared" si="12"/>
        <v>0</v>
      </c>
      <c r="FU67" s="17">
        <f t="shared" si="12"/>
        <v>0</v>
      </c>
      <c r="FV67" s="17">
        <f t="shared" si="12"/>
        <v>0</v>
      </c>
      <c r="FW67" s="17">
        <f t="shared" si="12"/>
        <v>0</v>
      </c>
      <c r="FX67" s="17">
        <f t="shared" si="12"/>
        <v>0</v>
      </c>
      <c r="FY67" s="17">
        <f t="shared" si="12"/>
        <v>0</v>
      </c>
      <c r="FZ67" s="17">
        <f t="shared" si="12"/>
        <v>0</v>
      </c>
      <c r="GA67" s="17">
        <f t="shared" si="12"/>
        <v>0</v>
      </c>
      <c r="GB67" s="17">
        <f t="shared" si="12"/>
        <v>0</v>
      </c>
      <c r="GC67" s="17">
        <f t="shared" si="12"/>
        <v>0</v>
      </c>
      <c r="GD67" s="17">
        <f t="shared" si="12"/>
        <v>0</v>
      </c>
      <c r="GE67" s="17">
        <f t="shared" si="12"/>
        <v>0</v>
      </c>
      <c r="GF67" s="17">
        <f t="shared" si="12"/>
        <v>0</v>
      </c>
      <c r="GG67" s="17">
        <f t="shared" si="12"/>
        <v>0</v>
      </c>
      <c r="GH67" s="17">
        <f t="shared" si="12"/>
        <v>0</v>
      </c>
      <c r="GI67" s="17">
        <f t="shared" si="12"/>
        <v>0</v>
      </c>
      <c r="GJ67" s="17">
        <f t="shared" si="12"/>
        <v>0</v>
      </c>
      <c r="GK67" s="17">
        <f t="shared" si="12"/>
        <v>0</v>
      </c>
      <c r="GL67" s="17">
        <f t="shared" si="12"/>
        <v>0</v>
      </c>
      <c r="GM67" s="17">
        <f t="shared" si="12"/>
        <v>0</v>
      </c>
      <c r="GN67" s="17">
        <f t="shared" si="12"/>
        <v>0</v>
      </c>
      <c r="GO67" s="17">
        <f t="shared" si="12"/>
        <v>0</v>
      </c>
      <c r="GP67" s="17">
        <f t="shared" si="12"/>
        <v>0</v>
      </c>
      <c r="GQ67" s="17">
        <f t="shared" si="12"/>
        <v>0</v>
      </c>
      <c r="GR67" s="17">
        <f t="shared" si="12"/>
        <v>0</v>
      </c>
      <c r="GS67" s="17">
        <f t="shared" si="12"/>
        <v>0</v>
      </c>
      <c r="GT67" s="17">
        <f t="shared" si="12"/>
        <v>0</v>
      </c>
      <c r="GU67" s="17">
        <f>SUMPRODUCT($E$31:$E$34,GU31:GU34)/100</f>
        <v>0</v>
      </c>
      <c r="GV67" s="17">
        <f>SUMPRODUCT($E$31:$E$34,GV31:GV34)/100</f>
        <v>0</v>
      </c>
      <c r="GW67" s="17">
        <f>SUMPRODUCT($E$31:$E$34,GW31:GW34)/100</f>
        <v>0</v>
      </c>
      <c r="GX67" s="17">
        <f>SUMPRODUCT($E$31:$E$34,GX31:GX34)/100</f>
        <v>0</v>
      </c>
      <c r="GY67" s="17">
        <f>SUMPRODUCT($E$31:$E$34,GY31:GY34)/100</f>
        <v>0</v>
      </c>
      <c r="GZ67" s="33"/>
    </row>
    <row r="68" spans="1:208">
      <c r="A68" s="386"/>
      <c r="B68" s="386"/>
      <c r="C68" s="386"/>
      <c r="D68" s="28" t="s">
        <v>34</v>
      </c>
      <c r="E68" s="16" t="s">
        <v>57</v>
      </c>
      <c r="F68" s="16" t="s">
        <v>57</v>
      </c>
      <c r="G68" s="17">
        <f>SUM(G64:G67)</f>
        <v>0</v>
      </c>
      <c r="H68" s="17">
        <f>SUM(H64:H67)</f>
        <v>0</v>
      </c>
      <c r="I68" s="17">
        <f>SUM(I64:I67)</f>
        <v>0</v>
      </c>
      <c r="J68" s="17">
        <f>SUM(J64:J67)</f>
        <v>0</v>
      </c>
      <c r="K68" s="17">
        <f t="shared" ref="K68:BV68" si="13">SUM(K64:K67)</f>
        <v>0</v>
      </c>
      <c r="L68" s="17">
        <f t="shared" si="13"/>
        <v>0</v>
      </c>
      <c r="M68" s="17">
        <f t="shared" si="13"/>
        <v>0</v>
      </c>
      <c r="N68" s="17">
        <f t="shared" si="13"/>
        <v>0</v>
      </c>
      <c r="O68" s="17">
        <f t="shared" si="13"/>
        <v>0</v>
      </c>
      <c r="P68" s="17">
        <f t="shared" si="13"/>
        <v>0</v>
      </c>
      <c r="Q68" s="17">
        <f t="shared" si="13"/>
        <v>0</v>
      </c>
      <c r="R68" s="17">
        <f t="shared" si="13"/>
        <v>0</v>
      </c>
      <c r="S68" s="17">
        <f t="shared" si="13"/>
        <v>0</v>
      </c>
      <c r="T68" s="17">
        <f t="shared" si="13"/>
        <v>0</v>
      </c>
      <c r="U68" s="17">
        <f t="shared" si="13"/>
        <v>0</v>
      </c>
      <c r="V68" s="17">
        <f t="shared" si="13"/>
        <v>0</v>
      </c>
      <c r="W68" s="17">
        <f t="shared" si="13"/>
        <v>0</v>
      </c>
      <c r="X68" s="17">
        <f t="shared" si="13"/>
        <v>0</v>
      </c>
      <c r="Y68" s="17">
        <f t="shared" si="13"/>
        <v>0</v>
      </c>
      <c r="Z68" s="17">
        <f t="shared" si="13"/>
        <v>0</v>
      </c>
      <c r="AA68" s="17">
        <f t="shared" si="13"/>
        <v>0</v>
      </c>
      <c r="AB68" s="17">
        <f t="shared" si="13"/>
        <v>0</v>
      </c>
      <c r="AC68" s="17">
        <f t="shared" si="13"/>
        <v>0</v>
      </c>
      <c r="AD68" s="17">
        <f t="shared" si="13"/>
        <v>0</v>
      </c>
      <c r="AE68" s="17">
        <f t="shared" si="13"/>
        <v>0</v>
      </c>
      <c r="AF68" s="17">
        <f t="shared" si="13"/>
        <v>0</v>
      </c>
      <c r="AG68" s="17">
        <f t="shared" si="13"/>
        <v>0</v>
      </c>
      <c r="AH68" s="17">
        <f t="shared" si="13"/>
        <v>0</v>
      </c>
      <c r="AI68" s="17">
        <f t="shared" si="13"/>
        <v>0</v>
      </c>
      <c r="AJ68" s="17">
        <f t="shared" si="13"/>
        <v>0</v>
      </c>
      <c r="AK68" s="17">
        <f t="shared" si="13"/>
        <v>0</v>
      </c>
      <c r="AL68" s="17">
        <f t="shared" si="13"/>
        <v>0</v>
      </c>
      <c r="AM68" s="17">
        <f t="shared" si="13"/>
        <v>0</v>
      </c>
      <c r="AN68" s="17">
        <f t="shared" si="13"/>
        <v>0</v>
      </c>
      <c r="AO68" s="17">
        <f t="shared" si="13"/>
        <v>0</v>
      </c>
      <c r="AP68" s="17">
        <f t="shared" si="13"/>
        <v>0</v>
      </c>
      <c r="AQ68" s="17">
        <f t="shared" si="13"/>
        <v>0</v>
      </c>
      <c r="AR68" s="17">
        <f t="shared" si="13"/>
        <v>0</v>
      </c>
      <c r="AS68" s="17">
        <f t="shared" si="13"/>
        <v>0</v>
      </c>
      <c r="AT68" s="17">
        <f t="shared" si="13"/>
        <v>0</v>
      </c>
      <c r="AU68" s="17">
        <f t="shared" si="13"/>
        <v>0</v>
      </c>
      <c r="AV68" s="17">
        <f t="shared" si="13"/>
        <v>0</v>
      </c>
      <c r="AW68" s="17">
        <f t="shared" si="13"/>
        <v>0</v>
      </c>
      <c r="AX68" s="17">
        <f t="shared" si="13"/>
        <v>0</v>
      </c>
      <c r="AY68" s="17">
        <f t="shared" si="13"/>
        <v>0</v>
      </c>
      <c r="AZ68" s="17">
        <f t="shared" si="13"/>
        <v>0</v>
      </c>
      <c r="BA68" s="17">
        <f t="shared" si="13"/>
        <v>0</v>
      </c>
      <c r="BB68" s="17">
        <f t="shared" si="13"/>
        <v>0</v>
      </c>
      <c r="BC68" s="17">
        <f t="shared" si="13"/>
        <v>0</v>
      </c>
      <c r="BD68" s="17">
        <f t="shared" si="13"/>
        <v>0</v>
      </c>
      <c r="BE68" s="17">
        <f t="shared" si="13"/>
        <v>0</v>
      </c>
      <c r="BF68" s="17">
        <f t="shared" si="13"/>
        <v>0</v>
      </c>
      <c r="BG68" s="17">
        <f t="shared" si="13"/>
        <v>0</v>
      </c>
      <c r="BH68" s="17">
        <f t="shared" si="13"/>
        <v>0</v>
      </c>
      <c r="BI68" s="17">
        <f t="shared" si="13"/>
        <v>0</v>
      </c>
      <c r="BJ68" s="17">
        <f t="shared" si="13"/>
        <v>0</v>
      </c>
      <c r="BK68" s="17">
        <f t="shared" si="13"/>
        <v>0</v>
      </c>
      <c r="BL68" s="17">
        <f t="shared" si="13"/>
        <v>0</v>
      </c>
      <c r="BM68" s="17">
        <f t="shared" si="13"/>
        <v>0</v>
      </c>
      <c r="BN68" s="17">
        <f t="shared" si="13"/>
        <v>0</v>
      </c>
      <c r="BO68" s="17">
        <f t="shared" si="13"/>
        <v>0</v>
      </c>
      <c r="BP68" s="17">
        <f t="shared" si="13"/>
        <v>0</v>
      </c>
      <c r="BQ68" s="17">
        <f t="shared" si="13"/>
        <v>0</v>
      </c>
      <c r="BR68" s="17">
        <f t="shared" si="13"/>
        <v>0</v>
      </c>
      <c r="BS68" s="17">
        <f t="shared" si="13"/>
        <v>0</v>
      </c>
      <c r="BT68" s="17">
        <f t="shared" si="13"/>
        <v>0</v>
      </c>
      <c r="BU68" s="17">
        <f t="shared" si="13"/>
        <v>0</v>
      </c>
      <c r="BV68" s="17">
        <f t="shared" si="13"/>
        <v>0</v>
      </c>
      <c r="BW68" s="17">
        <f t="shared" ref="BW68:EH68" si="14">SUM(BW64:BW67)</f>
        <v>0</v>
      </c>
      <c r="BX68" s="17">
        <f t="shared" si="14"/>
        <v>0</v>
      </c>
      <c r="BY68" s="17">
        <f t="shared" si="14"/>
        <v>0</v>
      </c>
      <c r="BZ68" s="17">
        <f t="shared" si="14"/>
        <v>0</v>
      </c>
      <c r="CA68" s="17">
        <f t="shared" si="14"/>
        <v>0</v>
      </c>
      <c r="CB68" s="17">
        <f t="shared" si="14"/>
        <v>0</v>
      </c>
      <c r="CC68" s="17">
        <f t="shared" si="14"/>
        <v>0</v>
      </c>
      <c r="CD68" s="17">
        <f t="shared" si="14"/>
        <v>0</v>
      </c>
      <c r="CE68" s="17">
        <f t="shared" si="14"/>
        <v>0</v>
      </c>
      <c r="CF68" s="17">
        <f t="shared" si="14"/>
        <v>0</v>
      </c>
      <c r="CG68" s="17">
        <f t="shared" si="14"/>
        <v>0</v>
      </c>
      <c r="CH68" s="17">
        <f t="shared" si="14"/>
        <v>0</v>
      </c>
      <c r="CI68" s="17">
        <f t="shared" si="14"/>
        <v>0</v>
      </c>
      <c r="CJ68" s="17">
        <f t="shared" si="14"/>
        <v>0</v>
      </c>
      <c r="CK68" s="17">
        <f t="shared" si="14"/>
        <v>0</v>
      </c>
      <c r="CL68" s="17">
        <f t="shared" si="14"/>
        <v>0</v>
      </c>
      <c r="CM68" s="17">
        <f t="shared" si="14"/>
        <v>0</v>
      </c>
      <c r="CN68" s="17">
        <f t="shared" si="14"/>
        <v>0</v>
      </c>
      <c r="CO68" s="17">
        <f t="shared" si="14"/>
        <v>0</v>
      </c>
      <c r="CP68" s="17">
        <f t="shared" si="14"/>
        <v>0</v>
      </c>
      <c r="CQ68" s="17">
        <f t="shared" si="14"/>
        <v>0</v>
      </c>
      <c r="CR68" s="17">
        <f t="shared" si="14"/>
        <v>0</v>
      </c>
      <c r="CS68" s="17">
        <f t="shared" si="14"/>
        <v>0</v>
      </c>
      <c r="CT68" s="17">
        <f t="shared" si="14"/>
        <v>0</v>
      </c>
      <c r="CU68" s="17">
        <f t="shared" si="14"/>
        <v>0</v>
      </c>
      <c r="CV68" s="17">
        <f t="shared" si="14"/>
        <v>0</v>
      </c>
      <c r="CW68" s="17">
        <f t="shared" si="14"/>
        <v>0</v>
      </c>
      <c r="CX68" s="17">
        <f t="shared" si="14"/>
        <v>0</v>
      </c>
      <c r="CY68" s="17">
        <f t="shared" si="14"/>
        <v>0</v>
      </c>
      <c r="CZ68" s="17">
        <f t="shared" si="14"/>
        <v>0</v>
      </c>
      <c r="DA68" s="17">
        <f t="shared" si="14"/>
        <v>0</v>
      </c>
      <c r="DB68" s="17">
        <f t="shared" si="14"/>
        <v>0</v>
      </c>
      <c r="DC68" s="17">
        <f t="shared" si="14"/>
        <v>0</v>
      </c>
      <c r="DD68" s="17">
        <f t="shared" si="14"/>
        <v>0</v>
      </c>
      <c r="DE68" s="17">
        <f t="shared" si="14"/>
        <v>0</v>
      </c>
      <c r="DF68" s="17">
        <f t="shared" si="14"/>
        <v>0</v>
      </c>
      <c r="DG68" s="17">
        <f t="shared" si="14"/>
        <v>0</v>
      </c>
      <c r="DH68" s="17">
        <f t="shared" si="14"/>
        <v>0</v>
      </c>
      <c r="DI68" s="17">
        <f t="shared" si="14"/>
        <v>0</v>
      </c>
      <c r="DJ68" s="17">
        <f t="shared" si="14"/>
        <v>0</v>
      </c>
      <c r="DK68" s="17">
        <f t="shared" si="14"/>
        <v>0</v>
      </c>
      <c r="DL68" s="17">
        <f t="shared" si="14"/>
        <v>0</v>
      </c>
      <c r="DM68" s="17">
        <f t="shared" si="14"/>
        <v>0</v>
      </c>
      <c r="DN68" s="17">
        <f t="shared" si="14"/>
        <v>0</v>
      </c>
      <c r="DO68" s="17">
        <f t="shared" si="14"/>
        <v>0</v>
      </c>
      <c r="DP68" s="17">
        <f t="shared" si="14"/>
        <v>0</v>
      </c>
      <c r="DQ68" s="17">
        <f t="shared" si="14"/>
        <v>0</v>
      </c>
      <c r="DR68" s="17">
        <f t="shared" si="14"/>
        <v>0</v>
      </c>
      <c r="DS68" s="17">
        <f t="shared" si="14"/>
        <v>0</v>
      </c>
      <c r="DT68" s="17">
        <f t="shared" si="14"/>
        <v>0</v>
      </c>
      <c r="DU68" s="17">
        <f t="shared" si="14"/>
        <v>0</v>
      </c>
      <c r="DV68" s="17">
        <f t="shared" si="14"/>
        <v>0</v>
      </c>
      <c r="DW68" s="17">
        <f t="shared" si="14"/>
        <v>0</v>
      </c>
      <c r="DX68" s="17">
        <f t="shared" si="14"/>
        <v>0</v>
      </c>
      <c r="DY68" s="17">
        <f t="shared" si="14"/>
        <v>0</v>
      </c>
      <c r="DZ68" s="17">
        <f t="shared" si="14"/>
        <v>0</v>
      </c>
      <c r="EA68" s="17">
        <f t="shared" si="14"/>
        <v>0</v>
      </c>
      <c r="EB68" s="17">
        <f t="shared" si="14"/>
        <v>0</v>
      </c>
      <c r="EC68" s="17">
        <f t="shared" si="14"/>
        <v>0</v>
      </c>
      <c r="ED68" s="17">
        <f t="shared" si="14"/>
        <v>0</v>
      </c>
      <c r="EE68" s="17">
        <f t="shared" si="14"/>
        <v>0</v>
      </c>
      <c r="EF68" s="17">
        <f t="shared" si="14"/>
        <v>0</v>
      </c>
      <c r="EG68" s="17">
        <f t="shared" si="14"/>
        <v>0</v>
      </c>
      <c r="EH68" s="17">
        <f t="shared" si="14"/>
        <v>0</v>
      </c>
      <c r="EI68" s="17">
        <f t="shared" ref="EI68:GT68" si="15">SUM(EI64:EI67)</f>
        <v>0</v>
      </c>
      <c r="EJ68" s="17">
        <f t="shared" si="15"/>
        <v>0</v>
      </c>
      <c r="EK68" s="17">
        <f t="shared" si="15"/>
        <v>0</v>
      </c>
      <c r="EL68" s="17">
        <f t="shared" si="15"/>
        <v>0</v>
      </c>
      <c r="EM68" s="17">
        <f t="shared" si="15"/>
        <v>0</v>
      </c>
      <c r="EN68" s="17">
        <f t="shared" si="15"/>
        <v>0</v>
      </c>
      <c r="EO68" s="17">
        <f t="shared" si="15"/>
        <v>0</v>
      </c>
      <c r="EP68" s="17">
        <f t="shared" si="15"/>
        <v>0</v>
      </c>
      <c r="EQ68" s="17">
        <f t="shared" si="15"/>
        <v>0</v>
      </c>
      <c r="ER68" s="17">
        <f t="shared" si="15"/>
        <v>0</v>
      </c>
      <c r="ES68" s="17">
        <f t="shared" si="15"/>
        <v>0</v>
      </c>
      <c r="ET68" s="17">
        <f t="shared" si="15"/>
        <v>0</v>
      </c>
      <c r="EU68" s="17">
        <f t="shared" si="15"/>
        <v>0</v>
      </c>
      <c r="EV68" s="17">
        <f t="shared" si="15"/>
        <v>0</v>
      </c>
      <c r="EW68" s="17">
        <f t="shared" si="15"/>
        <v>0</v>
      </c>
      <c r="EX68" s="17">
        <f t="shared" si="15"/>
        <v>0</v>
      </c>
      <c r="EY68" s="17">
        <f t="shared" si="15"/>
        <v>0</v>
      </c>
      <c r="EZ68" s="17">
        <f t="shared" si="15"/>
        <v>0</v>
      </c>
      <c r="FA68" s="17">
        <f t="shared" si="15"/>
        <v>0</v>
      </c>
      <c r="FB68" s="17">
        <f t="shared" si="15"/>
        <v>0</v>
      </c>
      <c r="FC68" s="17">
        <f t="shared" si="15"/>
        <v>0</v>
      </c>
      <c r="FD68" s="17">
        <f t="shared" si="15"/>
        <v>0</v>
      </c>
      <c r="FE68" s="17">
        <f t="shared" si="15"/>
        <v>0</v>
      </c>
      <c r="FF68" s="17">
        <f t="shared" si="15"/>
        <v>0</v>
      </c>
      <c r="FG68" s="17">
        <f t="shared" si="15"/>
        <v>0</v>
      </c>
      <c r="FH68" s="17">
        <f t="shared" si="15"/>
        <v>0</v>
      </c>
      <c r="FI68" s="17">
        <f t="shared" si="15"/>
        <v>0</v>
      </c>
      <c r="FJ68" s="17">
        <f t="shared" si="15"/>
        <v>0</v>
      </c>
      <c r="FK68" s="17">
        <f t="shared" si="15"/>
        <v>0</v>
      </c>
      <c r="FL68" s="17">
        <f t="shared" si="15"/>
        <v>0</v>
      </c>
      <c r="FM68" s="17">
        <f t="shared" si="15"/>
        <v>0</v>
      </c>
      <c r="FN68" s="17">
        <f t="shared" si="15"/>
        <v>0</v>
      </c>
      <c r="FO68" s="17">
        <f t="shared" si="15"/>
        <v>0</v>
      </c>
      <c r="FP68" s="17">
        <f t="shared" si="15"/>
        <v>0</v>
      </c>
      <c r="FQ68" s="17">
        <f t="shared" si="15"/>
        <v>0</v>
      </c>
      <c r="FR68" s="17">
        <f t="shared" si="15"/>
        <v>0</v>
      </c>
      <c r="FS68" s="17">
        <f t="shared" si="15"/>
        <v>0</v>
      </c>
      <c r="FT68" s="17">
        <f t="shared" si="15"/>
        <v>0</v>
      </c>
      <c r="FU68" s="17">
        <f t="shared" si="15"/>
        <v>0</v>
      </c>
      <c r="FV68" s="17">
        <f t="shared" si="15"/>
        <v>0</v>
      </c>
      <c r="FW68" s="17">
        <f t="shared" si="15"/>
        <v>0</v>
      </c>
      <c r="FX68" s="17">
        <f t="shared" si="15"/>
        <v>0</v>
      </c>
      <c r="FY68" s="17">
        <f t="shared" si="15"/>
        <v>0</v>
      </c>
      <c r="FZ68" s="17">
        <f t="shared" si="15"/>
        <v>0</v>
      </c>
      <c r="GA68" s="17">
        <f t="shared" si="15"/>
        <v>0</v>
      </c>
      <c r="GB68" s="17">
        <f t="shared" si="15"/>
        <v>0</v>
      </c>
      <c r="GC68" s="17">
        <f t="shared" si="15"/>
        <v>0</v>
      </c>
      <c r="GD68" s="17">
        <f t="shared" si="15"/>
        <v>0</v>
      </c>
      <c r="GE68" s="17">
        <f t="shared" si="15"/>
        <v>0</v>
      </c>
      <c r="GF68" s="17">
        <f t="shared" si="15"/>
        <v>0</v>
      </c>
      <c r="GG68" s="17">
        <f t="shared" si="15"/>
        <v>0</v>
      </c>
      <c r="GH68" s="17">
        <f t="shared" si="15"/>
        <v>0</v>
      </c>
      <c r="GI68" s="17">
        <f t="shared" si="15"/>
        <v>0</v>
      </c>
      <c r="GJ68" s="17">
        <f t="shared" si="15"/>
        <v>0</v>
      </c>
      <c r="GK68" s="17">
        <f t="shared" si="15"/>
        <v>0</v>
      </c>
      <c r="GL68" s="17">
        <f t="shared" si="15"/>
        <v>0</v>
      </c>
      <c r="GM68" s="17">
        <f t="shared" si="15"/>
        <v>0</v>
      </c>
      <c r="GN68" s="17">
        <f t="shared" si="15"/>
        <v>0</v>
      </c>
      <c r="GO68" s="17">
        <f t="shared" si="15"/>
        <v>0</v>
      </c>
      <c r="GP68" s="17">
        <f t="shared" si="15"/>
        <v>0</v>
      </c>
      <c r="GQ68" s="17">
        <f t="shared" si="15"/>
        <v>0</v>
      </c>
      <c r="GR68" s="17">
        <f t="shared" si="15"/>
        <v>0</v>
      </c>
      <c r="GS68" s="17">
        <f t="shared" si="15"/>
        <v>0</v>
      </c>
      <c r="GT68" s="17">
        <f t="shared" si="15"/>
        <v>0</v>
      </c>
      <c r="GU68" s="17">
        <f>SUM(GU64:GU67)</f>
        <v>0</v>
      </c>
      <c r="GV68" s="17">
        <f>SUM(GV64:GV67)</f>
        <v>0</v>
      </c>
      <c r="GW68" s="17">
        <f>SUM(GW64:GW67)</f>
        <v>0</v>
      </c>
      <c r="GX68" s="17">
        <f>SUM(GX64:GX67)</f>
        <v>0</v>
      </c>
      <c r="GY68" s="17">
        <f>SUM(GY64:GY67)</f>
        <v>0</v>
      </c>
      <c r="GZ68" s="33"/>
    </row>
    <row r="69" spans="1:208">
      <c r="A69" s="4"/>
      <c r="B69" s="4"/>
      <c r="C69" s="4"/>
      <c r="D69" s="4"/>
      <c r="E69" s="4"/>
      <c r="F69" s="4"/>
    </row>
    <row r="70" spans="1:208">
      <c r="A70" s="4"/>
      <c r="B70" s="4"/>
      <c r="C70" s="4"/>
      <c r="D70" s="4"/>
      <c r="E70" s="4"/>
      <c r="F70" s="4"/>
    </row>
    <row r="71" spans="1:208">
      <c r="A71" s="4"/>
      <c r="B71" s="4"/>
      <c r="C71" s="4"/>
      <c r="D71" s="4"/>
      <c r="E71" s="4"/>
      <c r="F71" s="4"/>
    </row>
    <row r="72" spans="1:208">
      <c r="A72" s="4"/>
      <c r="B72" s="4"/>
      <c r="C72" s="4"/>
      <c r="D72" s="4"/>
      <c r="E72" s="4"/>
      <c r="F72" s="4"/>
    </row>
    <row r="73" spans="1:208">
      <c r="A73" s="326"/>
      <c r="B73" s="326"/>
      <c r="C73" s="326"/>
      <c r="D73" s="4"/>
      <c r="E73" s="4"/>
      <c r="F73" s="4"/>
    </row>
  </sheetData>
  <sheetProtection formatCells="0" formatColumns="0" formatRows="0" insertColumns="0" insertRows="0" insertHyperlinks="0" deleteColumns="0" deleteRows="0" sort="0" autoFilter="0" pivotTables="0"/>
  <protectedRanges>
    <protectedRange sqref="H2:GZ63" name="Диапазон1"/>
  </protectedRanges>
  <customSheetViews>
    <customSheetView guid="{C58577AC-84F7-41FE-9C1B-E37259F31505}" hiddenRows="1" hiddenColumns="1" state="hidden">
      <selection activeCell="J2" sqref="J2"/>
      <pageMargins left="0.7" right="0.7" top="0.75" bottom="0.75" header="0.3" footer="0.3"/>
      <pageSetup paperSize="9" orientation="portrait" r:id="rId1"/>
    </customSheetView>
    <customSheetView guid="{B81A15F7-27F3-49E2-B426-C7176D26F228}" hiddenRows="1" hiddenColumns="1">
      <selection activeCell="J2" sqref="J2"/>
      <pageMargins left="0.7" right="0.7" top="0.75" bottom="0.75" header="0.3" footer="0.3"/>
      <pageSetup paperSize="9" orientation="portrait" r:id="rId2"/>
    </customSheetView>
    <customSheetView guid="{1C24500D-78C6-4EED-A5DD-831582AD7DB7}" hiddenRows="1" hiddenColumns="1">
      <selection activeCell="J2" sqref="J2"/>
      <pageMargins left="0.7" right="0.7" top="0.75" bottom="0.75" header="0.3" footer="0.3"/>
      <pageSetup paperSize="9" orientation="portrait" r:id="rId3"/>
    </customSheetView>
    <customSheetView guid="{53CEAE30-DC92-4820-8624-C39AF70628F9}" hiddenRows="1" hiddenColumns="1">
      <selection activeCell="J2" sqref="J2"/>
      <pageMargins left="0.7" right="0.7" top="0.75" bottom="0.75" header="0.3" footer="0.3"/>
      <pageSetup paperSize="9" orientation="portrait" r:id="rId4"/>
    </customSheetView>
    <customSheetView guid="{DF4E1039-9906-49B2-B165-01E41C44BE5F}" hiddenRows="1" hiddenColumns="1">
      <selection activeCell="J2" sqref="J2"/>
      <pageMargins left="0.7" right="0.7" top="0.75" bottom="0.75" header="0.3" footer="0.3"/>
      <pageSetup paperSize="9" orientation="portrait" r:id="rId5"/>
    </customSheetView>
  </customSheetViews>
  <mergeCells count="55">
    <mergeCell ref="GZ2:GZ3"/>
    <mergeCell ref="A36:B36"/>
    <mergeCell ref="A63:B63"/>
    <mergeCell ref="A64:C68"/>
    <mergeCell ref="A56:B56"/>
    <mergeCell ref="A57:B57"/>
    <mergeCell ref="A58:B59"/>
    <mergeCell ref="A60:B60"/>
    <mergeCell ref="A61:B61"/>
    <mergeCell ref="A62:B62"/>
    <mergeCell ref="C58:C59"/>
    <mergeCell ref="A37:B39"/>
    <mergeCell ref="A40:B43"/>
    <mergeCell ref="A44:B47"/>
    <mergeCell ref="A48:B51"/>
    <mergeCell ref="A52:B54"/>
    <mergeCell ref="A55:B55"/>
    <mergeCell ref="C40:C43"/>
    <mergeCell ref="C44:C47"/>
    <mergeCell ref="C48:C51"/>
    <mergeCell ref="A73:C73"/>
    <mergeCell ref="C52:C54"/>
    <mergeCell ref="C37:C39"/>
    <mergeCell ref="A28:A29"/>
    <mergeCell ref="A30:E30"/>
    <mergeCell ref="A31:A33"/>
    <mergeCell ref="B31:B33"/>
    <mergeCell ref="C31:C33"/>
    <mergeCell ref="A35:E35"/>
    <mergeCell ref="C20:C22"/>
    <mergeCell ref="C23:C24"/>
    <mergeCell ref="B25:B27"/>
    <mergeCell ref="C25:C27"/>
    <mergeCell ref="A7:A16"/>
    <mergeCell ref="B7:B11"/>
    <mergeCell ref="C7:C9"/>
    <mergeCell ref="C10:C11"/>
    <mergeCell ref="B12:B16"/>
    <mergeCell ref="C12:C14"/>
    <mergeCell ref="C15:C16"/>
    <mergeCell ref="A17:A18"/>
    <mergeCell ref="A19:E19"/>
    <mergeCell ref="A20:A27"/>
    <mergeCell ref="B20:B24"/>
    <mergeCell ref="A4:A5"/>
    <mergeCell ref="A6:F6"/>
    <mergeCell ref="A1:J1"/>
    <mergeCell ref="F2:G2"/>
    <mergeCell ref="F3:G3"/>
    <mergeCell ref="A2:A3"/>
    <mergeCell ref="B2:B3"/>
    <mergeCell ref="C2:C3"/>
    <mergeCell ref="D2:D3"/>
    <mergeCell ref="B4:F4"/>
    <mergeCell ref="B5:F5"/>
  </mergeCells>
  <pageMargins left="0.7" right="0.7" top="0.75" bottom="0.75" header="0.3" footer="0.3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Z74"/>
  <sheetViews>
    <sheetView topLeftCell="A4" workbookViewId="0">
      <selection activeCell="J2" sqref="J2"/>
    </sheetView>
  </sheetViews>
  <sheetFormatPr baseColWidth="10" defaultColWidth="11" defaultRowHeight="13" outlineLevelCol="1"/>
  <cols>
    <col min="1" max="1" width="11" style="1"/>
    <col min="2" max="2" width="8.6640625" style="1" customWidth="1"/>
    <col min="3" max="3" width="7.1640625" style="1" customWidth="1"/>
    <col min="4" max="4" width="13.1640625" style="1" customWidth="1"/>
    <col min="5" max="5" width="14.6640625" style="1" customWidth="1"/>
    <col min="6" max="6" width="6.83203125" style="1" customWidth="1"/>
    <col min="7" max="7" width="11.83203125" style="1" customWidth="1"/>
    <col min="8" max="10" width="18" style="1" customWidth="1"/>
    <col min="11" max="11" width="18" customWidth="1"/>
    <col min="12" max="207" width="11" style="1" hidden="1" customWidth="1" outlineLevel="1"/>
    <col min="208" max="208" width="11" style="1" collapsed="1"/>
    <col min="209" max="16384" width="11" style="1"/>
  </cols>
  <sheetData>
    <row r="1" spans="1:208" ht="53.25" customHeight="1">
      <c r="A1" s="371" t="e">
        <f>"Динамика условных единиц "&amp;INDEX(#REF!,#REF!)&amp;" в рамках реализации инвестиционной программы за "&amp;INDEX(#REF!,#REF!)&amp;" ("&amp;INDEX(#REF!,#REF!)&amp;")."</f>
        <v>#REF!</v>
      </c>
      <c r="B1" s="372"/>
      <c r="C1" s="372"/>
      <c r="D1" s="372"/>
      <c r="E1" s="372"/>
      <c r="F1" s="372"/>
      <c r="G1" s="372"/>
      <c r="H1" s="372"/>
      <c r="I1" s="372"/>
      <c r="J1" s="373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1"/>
    </row>
    <row r="2" spans="1:208" ht="61.5" customHeight="1">
      <c r="A2" s="374"/>
      <c r="B2" s="375" t="s">
        <v>4</v>
      </c>
      <c r="C2" s="375" t="s">
        <v>38</v>
      </c>
      <c r="D2" s="375" t="s">
        <v>39</v>
      </c>
      <c r="E2" s="14" t="s">
        <v>59</v>
      </c>
      <c r="F2" s="388" t="s">
        <v>60</v>
      </c>
      <c r="G2" s="389"/>
      <c r="H2" s="7"/>
      <c r="I2" s="7"/>
      <c r="J2" s="7"/>
      <c r="K2" s="7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384" t="s">
        <v>73</v>
      </c>
    </row>
    <row r="3" spans="1:208" ht="46.5" customHeight="1">
      <c r="A3" s="374"/>
      <c r="B3" s="375"/>
      <c r="C3" s="375"/>
      <c r="D3" s="375"/>
      <c r="E3" s="14" t="s">
        <v>58</v>
      </c>
      <c r="F3" s="368" t="s">
        <v>82</v>
      </c>
      <c r="G3" s="370"/>
      <c r="H3" s="29" t="s">
        <v>75</v>
      </c>
      <c r="I3" s="29" t="s">
        <v>75</v>
      </c>
      <c r="J3" s="29" t="s">
        <v>75</v>
      </c>
      <c r="K3" s="29" t="s">
        <v>75</v>
      </c>
      <c r="L3" s="29" t="s">
        <v>67</v>
      </c>
      <c r="M3" s="29" t="s">
        <v>67</v>
      </c>
      <c r="N3" s="29" t="s">
        <v>67</v>
      </c>
      <c r="O3" s="29" t="s">
        <v>67</v>
      </c>
      <c r="P3" s="29" t="s">
        <v>67</v>
      </c>
      <c r="Q3" s="29" t="s">
        <v>67</v>
      </c>
      <c r="R3" s="29" t="s">
        <v>67</v>
      </c>
      <c r="S3" s="29" t="s">
        <v>67</v>
      </c>
      <c r="T3" s="29" t="s">
        <v>67</v>
      </c>
      <c r="U3" s="29" t="s">
        <v>67</v>
      </c>
      <c r="V3" s="29" t="s">
        <v>67</v>
      </c>
      <c r="W3" s="29" t="s">
        <v>67</v>
      </c>
      <c r="X3" s="29" t="s">
        <v>67</v>
      </c>
      <c r="Y3" s="29" t="s">
        <v>67</v>
      </c>
      <c r="Z3" s="29" t="s">
        <v>67</v>
      </c>
      <c r="AA3" s="29" t="s">
        <v>67</v>
      </c>
      <c r="AB3" s="29" t="s">
        <v>67</v>
      </c>
      <c r="AC3" s="29" t="s">
        <v>67</v>
      </c>
      <c r="AD3" s="29" t="s">
        <v>67</v>
      </c>
      <c r="AE3" s="29" t="s">
        <v>67</v>
      </c>
      <c r="AF3" s="29" t="s">
        <v>67</v>
      </c>
      <c r="AG3" s="29" t="s">
        <v>67</v>
      </c>
      <c r="AH3" s="29" t="s">
        <v>67</v>
      </c>
      <c r="AI3" s="29" t="s">
        <v>67</v>
      </c>
      <c r="AJ3" s="29" t="s">
        <v>67</v>
      </c>
      <c r="AK3" s="29" t="s">
        <v>67</v>
      </c>
      <c r="AL3" s="29" t="s">
        <v>67</v>
      </c>
      <c r="AM3" s="29" t="s">
        <v>67</v>
      </c>
      <c r="AN3" s="29" t="s">
        <v>67</v>
      </c>
      <c r="AO3" s="29" t="s">
        <v>67</v>
      </c>
      <c r="AP3" s="29" t="s">
        <v>67</v>
      </c>
      <c r="AQ3" s="29" t="s">
        <v>67</v>
      </c>
      <c r="AR3" s="29" t="s">
        <v>67</v>
      </c>
      <c r="AS3" s="29" t="s">
        <v>67</v>
      </c>
      <c r="AT3" s="29" t="s">
        <v>67</v>
      </c>
      <c r="AU3" s="29" t="s">
        <v>67</v>
      </c>
      <c r="AV3" s="29" t="s">
        <v>67</v>
      </c>
      <c r="AW3" s="29" t="s">
        <v>67</v>
      </c>
      <c r="AX3" s="29" t="s">
        <v>67</v>
      </c>
      <c r="AY3" s="29" t="s">
        <v>67</v>
      </c>
      <c r="AZ3" s="29" t="s">
        <v>67</v>
      </c>
      <c r="BA3" s="29" t="s">
        <v>67</v>
      </c>
      <c r="BB3" s="29" t="s">
        <v>67</v>
      </c>
      <c r="BC3" s="29" t="s">
        <v>67</v>
      </c>
      <c r="BD3" s="29" t="s">
        <v>67</v>
      </c>
      <c r="BE3" s="29" t="s">
        <v>67</v>
      </c>
      <c r="BF3" s="29" t="s">
        <v>67</v>
      </c>
      <c r="BG3" s="29" t="s">
        <v>67</v>
      </c>
      <c r="BH3" s="29" t="s">
        <v>67</v>
      </c>
      <c r="BI3" s="29" t="s">
        <v>67</v>
      </c>
      <c r="BJ3" s="29" t="s">
        <v>67</v>
      </c>
      <c r="BK3" s="29" t="s">
        <v>67</v>
      </c>
      <c r="BL3" s="29" t="s">
        <v>67</v>
      </c>
      <c r="BM3" s="29" t="s">
        <v>67</v>
      </c>
      <c r="BN3" s="29" t="s">
        <v>67</v>
      </c>
      <c r="BO3" s="29" t="s">
        <v>67</v>
      </c>
      <c r="BP3" s="29" t="s">
        <v>67</v>
      </c>
      <c r="BQ3" s="29" t="s">
        <v>67</v>
      </c>
      <c r="BR3" s="29" t="s">
        <v>67</v>
      </c>
      <c r="BS3" s="29" t="s">
        <v>67</v>
      </c>
      <c r="BT3" s="29" t="s">
        <v>67</v>
      </c>
      <c r="BU3" s="29" t="s">
        <v>67</v>
      </c>
      <c r="BV3" s="29" t="s">
        <v>67</v>
      </c>
      <c r="BW3" s="29" t="s">
        <v>67</v>
      </c>
      <c r="BX3" s="29" t="s">
        <v>67</v>
      </c>
      <c r="BY3" s="29" t="s">
        <v>67</v>
      </c>
      <c r="BZ3" s="29" t="s">
        <v>67</v>
      </c>
      <c r="CA3" s="29" t="s">
        <v>67</v>
      </c>
      <c r="CB3" s="29" t="s">
        <v>67</v>
      </c>
      <c r="CC3" s="29" t="s">
        <v>67</v>
      </c>
      <c r="CD3" s="29" t="s">
        <v>67</v>
      </c>
      <c r="CE3" s="29" t="s">
        <v>67</v>
      </c>
      <c r="CF3" s="29" t="s">
        <v>67</v>
      </c>
      <c r="CG3" s="29" t="s">
        <v>67</v>
      </c>
      <c r="CH3" s="29" t="s">
        <v>67</v>
      </c>
      <c r="CI3" s="29" t="s">
        <v>67</v>
      </c>
      <c r="CJ3" s="29" t="s">
        <v>67</v>
      </c>
      <c r="CK3" s="29" t="s">
        <v>67</v>
      </c>
      <c r="CL3" s="29" t="s">
        <v>67</v>
      </c>
      <c r="CM3" s="29" t="s">
        <v>67</v>
      </c>
      <c r="CN3" s="29" t="s">
        <v>67</v>
      </c>
      <c r="CO3" s="29" t="s">
        <v>67</v>
      </c>
      <c r="CP3" s="29" t="s">
        <v>67</v>
      </c>
      <c r="CQ3" s="29" t="s">
        <v>67</v>
      </c>
      <c r="CR3" s="29" t="s">
        <v>67</v>
      </c>
      <c r="CS3" s="29" t="s">
        <v>67</v>
      </c>
      <c r="CT3" s="29" t="s">
        <v>67</v>
      </c>
      <c r="CU3" s="29" t="s">
        <v>67</v>
      </c>
      <c r="CV3" s="29" t="s">
        <v>67</v>
      </c>
      <c r="CW3" s="29" t="s">
        <v>67</v>
      </c>
      <c r="CX3" s="29" t="s">
        <v>67</v>
      </c>
      <c r="CY3" s="29" t="s">
        <v>67</v>
      </c>
      <c r="CZ3" s="29" t="s">
        <v>67</v>
      </c>
      <c r="DA3" s="29" t="s">
        <v>67</v>
      </c>
      <c r="DB3" s="29" t="s">
        <v>67</v>
      </c>
      <c r="DC3" s="29" t="s">
        <v>67</v>
      </c>
      <c r="DD3" s="29" t="s">
        <v>67</v>
      </c>
      <c r="DE3" s="29" t="s">
        <v>67</v>
      </c>
      <c r="DF3" s="29" t="s">
        <v>67</v>
      </c>
      <c r="DG3" s="29" t="s">
        <v>67</v>
      </c>
      <c r="DH3" s="29" t="s">
        <v>67</v>
      </c>
      <c r="DI3" s="29" t="s">
        <v>67</v>
      </c>
      <c r="DJ3" s="29" t="s">
        <v>67</v>
      </c>
      <c r="DK3" s="29" t="s">
        <v>67</v>
      </c>
      <c r="DL3" s="29" t="s">
        <v>67</v>
      </c>
      <c r="DM3" s="29" t="s">
        <v>67</v>
      </c>
      <c r="DN3" s="29" t="s">
        <v>67</v>
      </c>
      <c r="DO3" s="29" t="s">
        <v>67</v>
      </c>
      <c r="DP3" s="29" t="s">
        <v>67</v>
      </c>
      <c r="DQ3" s="29" t="s">
        <v>67</v>
      </c>
      <c r="DR3" s="29" t="s">
        <v>67</v>
      </c>
      <c r="DS3" s="29" t="s">
        <v>67</v>
      </c>
      <c r="DT3" s="29" t="s">
        <v>67</v>
      </c>
      <c r="DU3" s="29" t="s">
        <v>67</v>
      </c>
      <c r="DV3" s="29" t="s">
        <v>67</v>
      </c>
      <c r="DW3" s="29" t="s">
        <v>67</v>
      </c>
      <c r="DX3" s="29" t="s">
        <v>67</v>
      </c>
      <c r="DY3" s="29" t="s">
        <v>67</v>
      </c>
      <c r="DZ3" s="29" t="s">
        <v>67</v>
      </c>
      <c r="EA3" s="29" t="s">
        <v>67</v>
      </c>
      <c r="EB3" s="29" t="s">
        <v>67</v>
      </c>
      <c r="EC3" s="29" t="s">
        <v>67</v>
      </c>
      <c r="ED3" s="29" t="s">
        <v>67</v>
      </c>
      <c r="EE3" s="29" t="s">
        <v>67</v>
      </c>
      <c r="EF3" s="29" t="s">
        <v>67</v>
      </c>
      <c r="EG3" s="29" t="s">
        <v>67</v>
      </c>
      <c r="EH3" s="29" t="s">
        <v>67</v>
      </c>
      <c r="EI3" s="29" t="s">
        <v>67</v>
      </c>
      <c r="EJ3" s="29" t="s">
        <v>67</v>
      </c>
      <c r="EK3" s="29" t="s">
        <v>67</v>
      </c>
      <c r="EL3" s="29" t="s">
        <v>67</v>
      </c>
      <c r="EM3" s="29" t="s">
        <v>67</v>
      </c>
      <c r="EN3" s="29" t="s">
        <v>67</v>
      </c>
      <c r="EO3" s="29" t="s">
        <v>67</v>
      </c>
      <c r="EP3" s="29" t="s">
        <v>67</v>
      </c>
      <c r="EQ3" s="29" t="s">
        <v>67</v>
      </c>
      <c r="ER3" s="29" t="s">
        <v>67</v>
      </c>
      <c r="ES3" s="29" t="s">
        <v>67</v>
      </c>
      <c r="ET3" s="29" t="s">
        <v>67</v>
      </c>
      <c r="EU3" s="29" t="s">
        <v>67</v>
      </c>
      <c r="EV3" s="29" t="s">
        <v>67</v>
      </c>
      <c r="EW3" s="29" t="s">
        <v>67</v>
      </c>
      <c r="EX3" s="29" t="s">
        <v>67</v>
      </c>
      <c r="EY3" s="29" t="s">
        <v>67</v>
      </c>
      <c r="EZ3" s="29" t="s">
        <v>67</v>
      </c>
      <c r="FA3" s="29" t="s">
        <v>67</v>
      </c>
      <c r="FB3" s="29" t="s">
        <v>67</v>
      </c>
      <c r="FC3" s="29" t="s">
        <v>67</v>
      </c>
      <c r="FD3" s="29" t="s">
        <v>67</v>
      </c>
      <c r="FE3" s="29" t="s">
        <v>67</v>
      </c>
      <c r="FF3" s="29" t="s">
        <v>67</v>
      </c>
      <c r="FG3" s="29" t="s">
        <v>67</v>
      </c>
      <c r="FH3" s="29" t="s">
        <v>67</v>
      </c>
      <c r="FI3" s="29" t="s">
        <v>67</v>
      </c>
      <c r="FJ3" s="29" t="s">
        <v>67</v>
      </c>
      <c r="FK3" s="29" t="s">
        <v>67</v>
      </c>
      <c r="FL3" s="29" t="s">
        <v>67</v>
      </c>
      <c r="FM3" s="29" t="s">
        <v>67</v>
      </c>
      <c r="FN3" s="29" t="s">
        <v>67</v>
      </c>
      <c r="FO3" s="29" t="s">
        <v>67</v>
      </c>
      <c r="FP3" s="29" t="s">
        <v>67</v>
      </c>
      <c r="FQ3" s="29" t="s">
        <v>67</v>
      </c>
      <c r="FR3" s="29" t="s">
        <v>67</v>
      </c>
      <c r="FS3" s="29" t="s">
        <v>67</v>
      </c>
      <c r="FT3" s="29" t="s">
        <v>67</v>
      </c>
      <c r="FU3" s="29" t="s">
        <v>67</v>
      </c>
      <c r="FV3" s="29" t="s">
        <v>67</v>
      </c>
      <c r="FW3" s="29" t="s">
        <v>67</v>
      </c>
      <c r="FX3" s="29" t="s">
        <v>67</v>
      </c>
      <c r="FY3" s="29" t="s">
        <v>67</v>
      </c>
      <c r="FZ3" s="29" t="s">
        <v>67</v>
      </c>
      <c r="GA3" s="29" t="s">
        <v>67</v>
      </c>
      <c r="GB3" s="29" t="s">
        <v>67</v>
      </c>
      <c r="GC3" s="29" t="s">
        <v>67</v>
      </c>
      <c r="GD3" s="29" t="s">
        <v>67</v>
      </c>
      <c r="GE3" s="29" t="s">
        <v>67</v>
      </c>
      <c r="GF3" s="29" t="s">
        <v>67</v>
      </c>
      <c r="GG3" s="29" t="s">
        <v>67</v>
      </c>
      <c r="GH3" s="29" t="s">
        <v>67</v>
      </c>
      <c r="GI3" s="29" t="s">
        <v>67</v>
      </c>
      <c r="GJ3" s="29" t="s">
        <v>67</v>
      </c>
      <c r="GK3" s="29" t="s">
        <v>67</v>
      </c>
      <c r="GL3" s="29" t="s">
        <v>67</v>
      </c>
      <c r="GM3" s="29" t="s">
        <v>67</v>
      </c>
      <c r="GN3" s="29" t="s">
        <v>67</v>
      </c>
      <c r="GO3" s="29" t="s">
        <v>67</v>
      </c>
      <c r="GP3" s="29" t="s">
        <v>67</v>
      </c>
      <c r="GQ3" s="29" t="s">
        <v>67</v>
      </c>
      <c r="GR3" s="29" t="s">
        <v>67</v>
      </c>
      <c r="GS3" s="29" t="s">
        <v>67</v>
      </c>
      <c r="GT3" s="29" t="s">
        <v>67</v>
      </c>
      <c r="GU3" s="29" t="s">
        <v>67</v>
      </c>
      <c r="GV3" s="29" t="s">
        <v>67</v>
      </c>
      <c r="GW3" s="29" t="s">
        <v>67</v>
      </c>
      <c r="GX3" s="29" t="s">
        <v>67</v>
      </c>
      <c r="GY3" s="29" t="s">
        <v>67</v>
      </c>
      <c r="GZ3" s="385"/>
    </row>
    <row r="4" spans="1:208" s="6" customFormat="1" ht="42.75" customHeight="1">
      <c r="A4" s="366" t="s">
        <v>74</v>
      </c>
      <c r="B4" s="376" t="s">
        <v>78</v>
      </c>
      <c r="C4" s="376"/>
      <c r="D4" s="376"/>
      <c r="E4" s="376"/>
      <c r="F4" s="376"/>
      <c r="G4" s="15" t="s">
        <v>57</v>
      </c>
      <c r="H4" s="54"/>
      <c r="I4" s="54"/>
      <c r="J4" s="54"/>
      <c r="K4" s="54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</row>
    <row r="5" spans="1:208" s="6" customFormat="1" ht="30" customHeight="1">
      <c r="A5" s="387"/>
      <c r="B5" s="376" t="s">
        <v>77</v>
      </c>
      <c r="C5" s="376"/>
      <c r="D5" s="376"/>
      <c r="E5" s="376"/>
      <c r="F5" s="376"/>
      <c r="G5" s="15" t="s">
        <v>57</v>
      </c>
      <c r="H5" s="7" t="s">
        <v>97</v>
      </c>
      <c r="I5" s="7" t="s">
        <v>97</v>
      </c>
      <c r="J5" s="7" t="s">
        <v>97</v>
      </c>
      <c r="K5" s="7" t="s">
        <v>97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12"/>
    </row>
    <row r="6" spans="1:208" s="6" customFormat="1" ht="46.5" customHeight="1">
      <c r="A6" s="368" t="s">
        <v>76</v>
      </c>
      <c r="B6" s="369"/>
      <c r="C6" s="369"/>
      <c r="D6" s="369"/>
      <c r="E6" s="369"/>
      <c r="F6" s="370"/>
      <c r="G6" s="15" t="s">
        <v>57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12"/>
    </row>
    <row r="7" spans="1:208" s="6" customFormat="1" ht="60.75" customHeight="1">
      <c r="A7" s="368" t="s">
        <v>93</v>
      </c>
      <c r="B7" s="369"/>
      <c r="C7" s="369"/>
      <c r="D7" s="369"/>
      <c r="E7" s="369"/>
      <c r="F7" s="370"/>
      <c r="G7" s="15" t="s">
        <v>57</v>
      </c>
      <c r="H7" s="12"/>
      <c r="I7" s="12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12"/>
    </row>
    <row r="8" spans="1:208" ht="14">
      <c r="A8" s="379" t="s">
        <v>40</v>
      </c>
      <c r="B8" s="380">
        <v>220</v>
      </c>
      <c r="C8" s="379">
        <v>1</v>
      </c>
      <c r="D8" s="14" t="s">
        <v>43</v>
      </c>
      <c r="E8" s="16">
        <v>260</v>
      </c>
      <c r="F8" s="16" t="s">
        <v>57</v>
      </c>
      <c r="G8" s="17">
        <f>SUM(H8:GY8)</f>
        <v>0</v>
      </c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</row>
    <row r="9" spans="1:208" ht="14">
      <c r="A9" s="379"/>
      <c r="B9" s="380"/>
      <c r="C9" s="379"/>
      <c r="D9" s="14" t="s">
        <v>41</v>
      </c>
      <c r="E9" s="16">
        <v>210</v>
      </c>
      <c r="F9" s="16" t="s">
        <v>57</v>
      </c>
      <c r="G9" s="17">
        <f t="shared" ref="G9:G64" si="0">SUM(H9:GY9)</f>
        <v>0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</row>
    <row r="10" spans="1:208" ht="14">
      <c r="A10" s="379"/>
      <c r="B10" s="380"/>
      <c r="C10" s="379"/>
      <c r="D10" s="14" t="s">
        <v>42</v>
      </c>
      <c r="E10" s="16">
        <v>140</v>
      </c>
      <c r="F10" s="16" t="s">
        <v>57</v>
      </c>
      <c r="G10" s="17">
        <f t="shared" si="0"/>
        <v>0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</row>
    <row r="11" spans="1:208" ht="14">
      <c r="A11" s="379"/>
      <c r="B11" s="380"/>
      <c r="C11" s="379">
        <v>2</v>
      </c>
      <c r="D11" s="14" t="s">
        <v>41</v>
      </c>
      <c r="E11" s="16">
        <v>270</v>
      </c>
      <c r="F11" s="16" t="s">
        <v>57</v>
      </c>
      <c r="G11" s="17">
        <f t="shared" si="0"/>
        <v>0</v>
      </c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</row>
    <row r="12" spans="1:208" ht="14">
      <c r="A12" s="379"/>
      <c r="B12" s="380"/>
      <c r="C12" s="379"/>
      <c r="D12" s="14" t="s">
        <v>42</v>
      </c>
      <c r="E12" s="16">
        <v>180</v>
      </c>
      <c r="F12" s="16" t="s">
        <v>57</v>
      </c>
      <c r="G12" s="17">
        <f t="shared" si="0"/>
        <v>0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</row>
    <row r="13" spans="1:208" ht="14">
      <c r="A13" s="379"/>
      <c r="B13" s="380" t="s">
        <v>44</v>
      </c>
      <c r="C13" s="379">
        <v>1</v>
      </c>
      <c r="D13" s="14" t="s">
        <v>43</v>
      </c>
      <c r="E13" s="16">
        <v>180</v>
      </c>
      <c r="F13" s="16" t="s">
        <v>57</v>
      </c>
      <c r="G13" s="17">
        <f t="shared" si="0"/>
        <v>0</v>
      </c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</row>
    <row r="14" spans="1:208" ht="14">
      <c r="A14" s="379"/>
      <c r="B14" s="380"/>
      <c r="C14" s="379"/>
      <c r="D14" s="14" t="s">
        <v>41</v>
      </c>
      <c r="E14" s="16">
        <v>160</v>
      </c>
      <c r="F14" s="16" t="s">
        <v>57</v>
      </c>
      <c r="G14" s="17">
        <f t="shared" si="0"/>
        <v>0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</row>
    <row r="15" spans="1:208" ht="14">
      <c r="A15" s="379"/>
      <c r="B15" s="380"/>
      <c r="C15" s="379"/>
      <c r="D15" s="14" t="s">
        <v>42</v>
      </c>
      <c r="E15" s="16">
        <v>130</v>
      </c>
      <c r="F15" s="16" t="s">
        <v>57</v>
      </c>
      <c r="G15" s="17">
        <f t="shared" si="0"/>
        <v>0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</row>
    <row r="16" spans="1:208" ht="14">
      <c r="A16" s="379"/>
      <c r="B16" s="380"/>
      <c r="C16" s="379">
        <v>2</v>
      </c>
      <c r="D16" s="14" t="s">
        <v>41</v>
      </c>
      <c r="E16" s="16">
        <v>190</v>
      </c>
      <c r="F16" s="16" t="s">
        <v>57</v>
      </c>
      <c r="G16" s="17">
        <f t="shared" si="0"/>
        <v>0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</row>
    <row r="17" spans="1:208" ht="14">
      <c r="A17" s="379"/>
      <c r="B17" s="380"/>
      <c r="C17" s="379"/>
      <c r="D17" s="14" t="s">
        <v>42</v>
      </c>
      <c r="E17" s="16">
        <v>160</v>
      </c>
      <c r="F17" s="16" t="s">
        <v>57</v>
      </c>
      <c r="G17" s="17">
        <f t="shared" si="0"/>
        <v>0</v>
      </c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</row>
    <row r="18" spans="1:208">
      <c r="A18" s="379" t="s">
        <v>45</v>
      </c>
      <c r="B18" s="18">
        <v>220</v>
      </c>
      <c r="C18" s="19" t="s">
        <v>5</v>
      </c>
      <c r="D18" s="19" t="s">
        <v>5</v>
      </c>
      <c r="E18" s="16">
        <v>3000</v>
      </c>
      <c r="F18" s="16" t="s">
        <v>57</v>
      </c>
      <c r="G18" s="17">
        <f t="shared" si="0"/>
        <v>0</v>
      </c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</row>
    <row r="19" spans="1:208">
      <c r="A19" s="379"/>
      <c r="B19" s="18">
        <v>110</v>
      </c>
      <c r="C19" s="19" t="s">
        <v>5</v>
      </c>
      <c r="D19" s="19" t="s">
        <v>5</v>
      </c>
      <c r="E19" s="16">
        <v>2300</v>
      </c>
      <c r="F19" s="16" t="s">
        <v>57</v>
      </c>
      <c r="G19" s="17">
        <f t="shared" si="0"/>
        <v>0</v>
      </c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</row>
    <row r="20" spans="1:208">
      <c r="A20" s="381" t="s">
        <v>46</v>
      </c>
      <c r="B20" s="381"/>
      <c r="C20" s="381"/>
      <c r="D20" s="381"/>
      <c r="E20" s="381"/>
      <c r="F20" s="16" t="s">
        <v>57</v>
      </c>
      <c r="G20" s="17">
        <f t="shared" si="0"/>
        <v>0</v>
      </c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</row>
    <row r="21" spans="1:208" ht="14">
      <c r="A21" s="375" t="s">
        <v>40</v>
      </c>
      <c r="B21" s="382">
        <v>35</v>
      </c>
      <c r="C21" s="375">
        <v>1</v>
      </c>
      <c r="D21" s="14" t="s">
        <v>43</v>
      </c>
      <c r="E21" s="16">
        <v>170</v>
      </c>
      <c r="F21" s="16" t="s">
        <v>57</v>
      </c>
      <c r="G21" s="17">
        <f t="shared" si="0"/>
        <v>0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</row>
    <row r="22" spans="1:208" ht="14">
      <c r="A22" s="375"/>
      <c r="B22" s="382"/>
      <c r="C22" s="375"/>
      <c r="D22" s="14" t="s">
        <v>41</v>
      </c>
      <c r="E22" s="16">
        <v>140</v>
      </c>
      <c r="F22" s="16" t="s">
        <v>57</v>
      </c>
      <c r="G22" s="17">
        <f t="shared" si="0"/>
        <v>0</v>
      </c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</row>
    <row r="23" spans="1:208" ht="14">
      <c r="A23" s="375"/>
      <c r="B23" s="382"/>
      <c r="C23" s="375"/>
      <c r="D23" s="14" t="s">
        <v>42</v>
      </c>
      <c r="E23" s="16">
        <v>120</v>
      </c>
      <c r="F23" s="16" t="s">
        <v>57</v>
      </c>
      <c r="G23" s="17">
        <f t="shared" si="0"/>
        <v>0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</row>
    <row r="24" spans="1:208" ht="14">
      <c r="A24" s="375"/>
      <c r="B24" s="382"/>
      <c r="C24" s="375">
        <v>2</v>
      </c>
      <c r="D24" s="14" t="s">
        <v>41</v>
      </c>
      <c r="E24" s="16">
        <v>180</v>
      </c>
      <c r="F24" s="16" t="s">
        <v>57</v>
      </c>
      <c r="G24" s="17">
        <f t="shared" si="0"/>
        <v>0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</row>
    <row r="25" spans="1:208" ht="14">
      <c r="A25" s="375"/>
      <c r="B25" s="382"/>
      <c r="C25" s="375"/>
      <c r="D25" s="14" t="s">
        <v>42</v>
      </c>
      <c r="E25" s="16">
        <v>150</v>
      </c>
      <c r="F25" s="16" t="s">
        <v>57</v>
      </c>
      <c r="G25" s="17">
        <f t="shared" si="0"/>
        <v>0</v>
      </c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</row>
    <row r="26" spans="1:208">
      <c r="A26" s="375"/>
      <c r="B26" s="377" t="s">
        <v>47</v>
      </c>
      <c r="C26" s="378" t="s">
        <v>5</v>
      </c>
      <c r="D26" s="16" t="s">
        <v>43</v>
      </c>
      <c r="E26" s="16">
        <v>160</v>
      </c>
      <c r="F26" s="16" t="s">
        <v>57</v>
      </c>
      <c r="G26" s="17">
        <f t="shared" si="0"/>
        <v>0</v>
      </c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</row>
    <row r="27" spans="1:208" ht="26">
      <c r="A27" s="375"/>
      <c r="B27" s="377"/>
      <c r="C27" s="378"/>
      <c r="D27" s="20" t="s">
        <v>48</v>
      </c>
      <c r="E27" s="16">
        <v>140</v>
      </c>
      <c r="F27" s="16" t="s">
        <v>57</v>
      </c>
      <c r="G27" s="17">
        <f t="shared" si="0"/>
        <v>0</v>
      </c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</row>
    <row r="28" spans="1:208">
      <c r="A28" s="375"/>
      <c r="B28" s="377"/>
      <c r="C28" s="378"/>
      <c r="D28" s="20" t="s">
        <v>49</v>
      </c>
      <c r="E28" s="16">
        <v>110</v>
      </c>
      <c r="F28" s="16" t="s">
        <v>57</v>
      </c>
      <c r="G28" s="17">
        <f t="shared" si="0"/>
        <v>0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</row>
    <row r="29" spans="1:208">
      <c r="A29" s="379" t="s">
        <v>45</v>
      </c>
      <c r="B29" s="18" t="s">
        <v>50</v>
      </c>
      <c r="C29" s="19" t="s">
        <v>5</v>
      </c>
      <c r="D29" s="19" t="s">
        <v>5</v>
      </c>
      <c r="E29" s="16">
        <v>470</v>
      </c>
      <c r="F29" s="16" t="s">
        <v>57</v>
      </c>
      <c r="G29" s="17">
        <f t="shared" si="0"/>
        <v>0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</row>
    <row r="30" spans="1:208">
      <c r="A30" s="379"/>
      <c r="B30" s="18" t="s">
        <v>51</v>
      </c>
      <c r="C30" s="19" t="s">
        <v>5</v>
      </c>
      <c r="D30" s="19" t="s">
        <v>5</v>
      </c>
      <c r="E30" s="16">
        <v>350</v>
      </c>
      <c r="F30" s="16" t="s">
        <v>57</v>
      </c>
      <c r="G30" s="17">
        <f t="shared" si="0"/>
        <v>0</v>
      </c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</row>
    <row r="31" spans="1:208">
      <c r="A31" s="381" t="s">
        <v>52</v>
      </c>
      <c r="B31" s="381"/>
      <c r="C31" s="381"/>
      <c r="D31" s="381"/>
      <c r="E31" s="381"/>
      <c r="F31" s="16" t="s">
        <v>57</v>
      </c>
      <c r="G31" s="17">
        <f t="shared" si="0"/>
        <v>0</v>
      </c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</row>
    <row r="32" spans="1:208">
      <c r="A32" s="375" t="s">
        <v>40</v>
      </c>
      <c r="B32" s="383" t="s">
        <v>53</v>
      </c>
      <c r="C32" s="375" t="s">
        <v>5</v>
      </c>
      <c r="D32" s="16" t="s">
        <v>43</v>
      </c>
      <c r="E32" s="16">
        <v>260</v>
      </c>
      <c r="F32" s="16" t="s">
        <v>57</v>
      </c>
      <c r="G32" s="17">
        <f t="shared" si="0"/>
        <v>0</v>
      </c>
      <c r="H32" s="10"/>
      <c r="I32" s="55"/>
      <c r="J32" s="55"/>
      <c r="K32" s="56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</row>
    <row r="33" spans="1:208" ht="28">
      <c r="A33" s="375"/>
      <c r="B33" s="383"/>
      <c r="C33" s="375"/>
      <c r="D33" s="21" t="s">
        <v>48</v>
      </c>
      <c r="E33" s="16">
        <v>220</v>
      </c>
      <c r="F33" s="16" t="s">
        <v>57</v>
      </c>
      <c r="G33" s="17">
        <f t="shared" si="0"/>
        <v>0</v>
      </c>
      <c r="H33" s="55"/>
      <c r="I33" s="57"/>
      <c r="J33" s="57"/>
      <c r="K33" s="55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</row>
    <row r="34" spans="1:208" ht="14">
      <c r="A34" s="375"/>
      <c r="B34" s="383"/>
      <c r="C34" s="375"/>
      <c r="D34" s="21" t="s">
        <v>49</v>
      </c>
      <c r="E34" s="16">
        <v>150</v>
      </c>
      <c r="F34" s="16" t="s">
        <v>57</v>
      </c>
      <c r="G34" s="17">
        <f t="shared" si="0"/>
        <v>0</v>
      </c>
      <c r="H34" s="55"/>
      <c r="I34" s="55"/>
      <c r="J34" s="55"/>
      <c r="K34" s="55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</row>
    <row r="35" spans="1:208" ht="14">
      <c r="A35" s="14" t="s">
        <v>45</v>
      </c>
      <c r="B35" s="22" t="s">
        <v>54</v>
      </c>
      <c r="C35" s="19" t="s">
        <v>5</v>
      </c>
      <c r="D35" s="19" t="s">
        <v>5</v>
      </c>
      <c r="E35" s="16">
        <v>270</v>
      </c>
      <c r="F35" s="16" t="s">
        <v>57</v>
      </c>
      <c r="G35" s="17">
        <f t="shared" si="0"/>
        <v>0</v>
      </c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</row>
    <row r="36" spans="1:208">
      <c r="A36" s="381" t="s">
        <v>55</v>
      </c>
      <c r="B36" s="381"/>
      <c r="C36" s="381"/>
      <c r="D36" s="381"/>
      <c r="E36" s="381"/>
      <c r="F36" s="16" t="s">
        <v>57</v>
      </c>
      <c r="G36" s="17">
        <f t="shared" si="0"/>
        <v>0</v>
      </c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</row>
    <row r="37" spans="1:208" ht="42">
      <c r="A37" s="368" t="s">
        <v>1</v>
      </c>
      <c r="B37" s="370"/>
      <c r="C37" s="23" t="s">
        <v>62</v>
      </c>
      <c r="D37" s="23" t="s">
        <v>4</v>
      </c>
      <c r="E37" s="23" t="s">
        <v>37</v>
      </c>
      <c r="F37" s="16" t="s">
        <v>57</v>
      </c>
      <c r="G37" s="17">
        <f t="shared" si="0"/>
        <v>0</v>
      </c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</row>
    <row r="38" spans="1:208">
      <c r="A38" s="375" t="s">
        <v>8</v>
      </c>
      <c r="B38" s="375"/>
      <c r="C38" s="375" t="s">
        <v>9</v>
      </c>
      <c r="D38" s="14">
        <v>220</v>
      </c>
      <c r="E38" s="15">
        <v>210</v>
      </c>
      <c r="F38" s="16" t="s">
        <v>57</v>
      </c>
      <c r="G38" s="17">
        <f t="shared" si="0"/>
        <v>0</v>
      </c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</row>
    <row r="39" spans="1:208" ht="14">
      <c r="A39" s="375"/>
      <c r="B39" s="375"/>
      <c r="C39" s="375"/>
      <c r="D39" s="14" t="s">
        <v>10</v>
      </c>
      <c r="E39" s="15">
        <v>105</v>
      </c>
      <c r="F39" s="16" t="s">
        <v>57</v>
      </c>
      <c r="G39" s="17">
        <f t="shared" si="0"/>
        <v>0</v>
      </c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</row>
    <row r="40" spans="1:208">
      <c r="A40" s="375"/>
      <c r="B40" s="375"/>
      <c r="C40" s="375"/>
      <c r="D40" s="14">
        <v>35</v>
      </c>
      <c r="E40" s="15">
        <v>75</v>
      </c>
      <c r="F40" s="16" t="s">
        <v>57</v>
      </c>
      <c r="G40" s="17">
        <f t="shared" si="0"/>
        <v>0</v>
      </c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</row>
    <row r="41" spans="1:208">
      <c r="A41" s="375" t="s">
        <v>11</v>
      </c>
      <c r="B41" s="375"/>
      <c r="C41" s="375" t="s">
        <v>12</v>
      </c>
      <c r="D41" s="14">
        <v>220</v>
      </c>
      <c r="E41" s="15">
        <v>14</v>
      </c>
      <c r="F41" s="16" t="s">
        <v>57</v>
      </c>
      <c r="G41" s="17">
        <f t="shared" si="0"/>
        <v>0</v>
      </c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</row>
    <row r="42" spans="1:208" ht="14">
      <c r="A42" s="375"/>
      <c r="B42" s="375"/>
      <c r="C42" s="375"/>
      <c r="D42" s="14" t="s">
        <v>10</v>
      </c>
      <c r="E42" s="15">
        <v>7.8</v>
      </c>
      <c r="F42" s="16" t="s">
        <v>57</v>
      </c>
      <c r="G42" s="17">
        <f t="shared" si="0"/>
        <v>0</v>
      </c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</row>
    <row r="43" spans="1:208">
      <c r="A43" s="375"/>
      <c r="B43" s="375"/>
      <c r="C43" s="375"/>
      <c r="D43" s="14">
        <v>35</v>
      </c>
      <c r="E43" s="15">
        <v>2.1</v>
      </c>
      <c r="F43" s="16" t="s">
        <v>57</v>
      </c>
      <c r="G43" s="17">
        <f t="shared" si="0"/>
        <v>0</v>
      </c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</row>
    <row r="44" spans="1:208">
      <c r="A44" s="375"/>
      <c r="B44" s="375"/>
      <c r="C44" s="375"/>
      <c r="D44" s="24" t="s">
        <v>13</v>
      </c>
      <c r="E44" s="25">
        <v>1</v>
      </c>
      <c r="F44" s="16" t="s">
        <v>57</v>
      </c>
      <c r="G44" s="17">
        <f t="shared" si="0"/>
        <v>0</v>
      </c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</row>
    <row r="45" spans="1:208">
      <c r="A45" s="375" t="s">
        <v>14</v>
      </c>
      <c r="B45" s="375"/>
      <c r="C45" s="375" t="s">
        <v>15</v>
      </c>
      <c r="D45" s="14">
        <v>220</v>
      </c>
      <c r="E45" s="15">
        <v>43</v>
      </c>
      <c r="F45" s="16" t="s">
        <v>57</v>
      </c>
      <c r="G45" s="17">
        <f t="shared" si="0"/>
        <v>0</v>
      </c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</row>
    <row r="46" spans="1:208" ht="14">
      <c r="A46" s="375"/>
      <c r="B46" s="375"/>
      <c r="C46" s="375"/>
      <c r="D46" s="14" t="s">
        <v>10</v>
      </c>
      <c r="E46" s="15">
        <v>26</v>
      </c>
      <c r="F46" s="16" t="s">
        <v>57</v>
      </c>
      <c r="G46" s="17">
        <f t="shared" si="0"/>
        <v>0</v>
      </c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</row>
    <row r="47" spans="1:208">
      <c r="A47" s="375"/>
      <c r="B47" s="375"/>
      <c r="C47" s="375"/>
      <c r="D47" s="14">
        <v>35</v>
      </c>
      <c r="E47" s="15">
        <v>11</v>
      </c>
      <c r="F47" s="16" t="s">
        <v>57</v>
      </c>
      <c r="G47" s="17">
        <f t="shared" si="0"/>
        <v>0</v>
      </c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</row>
    <row r="48" spans="1:208">
      <c r="A48" s="375"/>
      <c r="B48" s="375"/>
      <c r="C48" s="375"/>
      <c r="D48" s="24" t="s">
        <v>13</v>
      </c>
      <c r="E48" s="15">
        <v>5.5</v>
      </c>
      <c r="F48" s="16" t="s">
        <v>57</v>
      </c>
      <c r="G48" s="17">
        <f t="shared" si="0"/>
        <v>0</v>
      </c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</row>
    <row r="49" spans="1:208">
      <c r="A49" s="375" t="s">
        <v>16</v>
      </c>
      <c r="B49" s="375"/>
      <c r="C49" s="375" t="s">
        <v>17</v>
      </c>
      <c r="D49" s="14">
        <v>220</v>
      </c>
      <c r="E49" s="14">
        <v>23</v>
      </c>
      <c r="F49" s="16" t="s">
        <v>57</v>
      </c>
      <c r="G49" s="17">
        <f t="shared" si="0"/>
        <v>0</v>
      </c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</row>
    <row r="50" spans="1:208" ht="14">
      <c r="A50" s="375"/>
      <c r="B50" s="375"/>
      <c r="C50" s="375"/>
      <c r="D50" s="14" t="s">
        <v>10</v>
      </c>
      <c r="E50" s="14">
        <v>14</v>
      </c>
      <c r="F50" s="16" t="s">
        <v>57</v>
      </c>
      <c r="G50" s="17">
        <f t="shared" si="0"/>
        <v>0</v>
      </c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</row>
    <row r="51" spans="1:208">
      <c r="A51" s="375"/>
      <c r="B51" s="375"/>
      <c r="C51" s="375"/>
      <c r="D51" s="14">
        <v>35</v>
      </c>
      <c r="E51" s="14">
        <v>6.4</v>
      </c>
      <c r="F51" s="16" t="s">
        <v>57</v>
      </c>
      <c r="G51" s="17">
        <f t="shared" si="0"/>
        <v>0</v>
      </c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</row>
    <row r="52" spans="1:208">
      <c r="A52" s="375"/>
      <c r="B52" s="375"/>
      <c r="C52" s="375"/>
      <c r="D52" s="24" t="s">
        <v>13</v>
      </c>
      <c r="E52" s="14">
        <v>3.1</v>
      </c>
      <c r="F52" s="16" t="s">
        <v>57</v>
      </c>
      <c r="G52" s="17">
        <f t="shared" si="0"/>
        <v>0</v>
      </c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</row>
    <row r="53" spans="1:208">
      <c r="A53" s="375" t="s">
        <v>18</v>
      </c>
      <c r="B53" s="375"/>
      <c r="C53" s="375" t="s">
        <v>12</v>
      </c>
      <c r="D53" s="14">
        <v>220</v>
      </c>
      <c r="E53" s="14">
        <v>19</v>
      </c>
      <c r="F53" s="16" t="s">
        <v>57</v>
      </c>
      <c r="G53" s="17">
        <f t="shared" si="0"/>
        <v>0</v>
      </c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0"/>
    </row>
    <row r="54" spans="1:208" ht="14">
      <c r="A54" s="375"/>
      <c r="B54" s="375"/>
      <c r="C54" s="375"/>
      <c r="D54" s="14" t="s">
        <v>10</v>
      </c>
      <c r="E54" s="14">
        <v>9.5</v>
      </c>
      <c r="F54" s="16" t="s">
        <v>57</v>
      </c>
      <c r="G54" s="17">
        <f t="shared" si="0"/>
        <v>0</v>
      </c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0"/>
    </row>
    <row r="55" spans="1:208">
      <c r="A55" s="375"/>
      <c r="B55" s="375"/>
      <c r="C55" s="375"/>
      <c r="D55" s="14">
        <v>35</v>
      </c>
      <c r="E55" s="14">
        <v>4.7</v>
      </c>
      <c r="F55" s="16" t="s">
        <v>57</v>
      </c>
      <c r="G55" s="17">
        <f t="shared" si="0"/>
        <v>0</v>
      </c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</row>
    <row r="56" spans="1:208" ht="14">
      <c r="A56" s="375" t="s">
        <v>19</v>
      </c>
      <c r="B56" s="375"/>
      <c r="C56" s="14" t="s">
        <v>17</v>
      </c>
      <c r="D56" s="26" t="s">
        <v>13</v>
      </c>
      <c r="E56" s="14">
        <v>2.2999999999999998</v>
      </c>
      <c r="F56" s="16" t="s">
        <v>57</v>
      </c>
      <c r="G56" s="17">
        <f t="shared" si="0"/>
        <v>0</v>
      </c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</row>
    <row r="57" spans="1:208" ht="14">
      <c r="A57" s="375" t="s">
        <v>20</v>
      </c>
      <c r="B57" s="375"/>
      <c r="C57" s="14" t="s">
        <v>17</v>
      </c>
      <c r="D57" s="26" t="s">
        <v>13</v>
      </c>
      <c r="E57" s="14">
        <v>26</v>
      </c>
      <c r="F57" s="16" t="s">
        <v>57</v>
      </c>
      <c r="G57" s="17">
        <f t="shared" si="0"/>
        <v>0</v>
      </c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</row>
    <row r="58" spans="1:208" ht="14">
      <c r="A58" s="375" t="s">
        <v>21</v>
      </c>
      <c r="B58" s="375"/>
      <c r="C58" s="14" t="s">
        <v>17</v>
      </c>
      <c r="D58" s="26" t="s">
        <v>13</v>
      </c>
      <c r="E58" s="14">
        <v>48</v>
      </c>
      <c r="F58" s="16" t="s">
        <v>57</v>
      </c>
      <c r="G58" s="17">
        <f t="shared" si="0"/>
        <v>0</v>
      </c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</row>
    <row r="59" spans="1:208">
      <c r="A59" s="375" t="s">
        <v>22</v>
      </c>
      <c r="B59" s="375"/>
      <c r="C59" s="375" t="s">
        <v>23</v>
      </c>
      <c r="D59" s="14">
        <v>35</v>
      </c>
      <c r="E59" s="14">
        <v>2.4</v>
      </c>
      <c r="F59" s="16" t="s">
        <v>57</v>
      </c>
      <c r="G59" s="17">
        <f t="shared" si="0"/>
        <v>0</v>
      </c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</row>
    <row r="60" spans="1:208">
      <c r="A60" s="375"/>
      <c r="B60" s="375"/>
      <c r="C60" s="375"/>
      <c r="D60" s="26" t="s">
        <v>13</v>
      </c>
      <c r="E60" s="14">
        <v>2.4</v>
      </c>
      <c r="F60" s="16" t="s">
        <v>57</v>
      </c>
      <c r="G60" s="17">
        <f t="shared" si="0"/>
        <v>0</v>
      </c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</row>
    <row r="61" spans="1:208" ht="14">
      <c r="A61" s="375" t="s">
        <v>24</v>
      </c>
      <c r="B61" s="375"/>
      <c r="C61" s="14" t="s">
        <v>25</v>
      </c>
      <c r="D61" s="26" t="s">
        <v>13</v>
      </c>
      <c r="E61" s="14">
        <v>2.5</v>
      </c>
      <c r="F61" s="16" t="s">
        <v>57</v>
      </c>
      <c r="G61" s="17">
        <f t="shared" si="0"/>
        <v>0</v>
      </c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</row>
    <row r="62" spans="1:208" ht="28">
      <c r="A62" s="375" t="s">
        <v>26</v>
      </c>
      <c r="B62" s="375"/>
      <c r="C62" s="14" t="s">
        <v>27</v>
      </c>
      <c r="D62" s="26" t="s">
        <v>13</v>
      </c>
      <c r="E62" s="14">
        <v>2.2999999999999998</v>
      </c>
      <c r="F62" s="16" t="s">
        <v>57</v>
      </c>
      <c r="G62" s="17">
        <f t="shared" si="0"/>
        <v>0</v>
      </c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</row>
    <row r="63" spans="1:208" ht="28">
      <c r="A63" s="375" t="s">
        <v>28</v>
      </c>
      <c r="B63" s="375"/>
      <c r="C63" s="14" t="s">
        <v>27</v>
      </c>
      <c r="D63" s="26" t="s">
        <v>13</v>
      </c>
      <c r="E63" s="14">
        <v>3</v>
      </c>
      <c r="F63" s="16" t="s">
        <v>57</v>
      </c>
      <c r="G63" s="17">
        <f t="shared" si="0"/>
        <v>0</v>
      </c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</row>
    <row r="64" spans="1:208" ht="14">
      <c r="A64" s="375" t="s">
        <v>29</v>
      </c>
      <c r="B64" s="375"/>
      <c r="C64" s="14" t="s">
        <v>30</v>
      </c>
      <c r="D64" s="14">
        <v>35</v>
      </c>
      <c r="E64" s="14">
        <v>3.5</v>
      </c>
      <c r="F64" s="16" t="s">
        <v>57</v>
      </c>
      <c r="G64" s="17">
        <f t="shared" si="0"/>
        <v>0</v>
      </c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</row>
    <row r="65" spans="1:208" ht="14">
      <c r="A65" s="386" t="s">
        <v>0</v>
      </c>
      <c r="B65" s="386"/>
      <c r="C65" s="386"/>
      <c r="D65" s="27" t="s">
        <v>2</v>
      </c>
      <c r="E65" s="16" t="s">
        <v>57</v>
      </c>
      <c r="F65" s="16" t="s">
        <v>57</v>
      </c>
      <c r="G65" s="17">
        <f>SUM(SUMPRODUCT($E$8:$E$19,G8:G19)/100,SUMPRODUCT($E$38:$E$39,G38:G39),SUMPRODUCT($E$41:$E$42,G41:G42),SUMPRODUCT($E$45:$E$46,G45:G46),SUMPRODUCT($E$49:$E$50,G49:G50),SUMPRODUCT($E$53:$E$54,G53:G54))</f>
        <v>0</v>
      </c>
      <c r="H65" s="17">
        <f>SUM(SUMPRODUCT($E$8:$E$19,H8:H19)/100,SUMPRODUCT($E$38:$E$39,H38:H39),SUMPRODUCT($E$41:$E$42,H41:H42),SUMPRODUCT($E$45:$E$46,H45:H46),SUMPRODUCT($E$49:$E$50,H49:H50),SUMPRODUCT($E$53:$E$54,H53:H54))</f>
        <v>0</v>
      </c>
      <c r="I65" s="17">
        <f t="shared" ref="I65:BT65" si="1">SUM(SUMPRODUCT($E$8:$E$19,I8:I19)/100,SUMPRODUCT($E$38:$E$39,I38:I39),SUMPRODUCT($E$41:$E$42,I41:I42),SUMPRODUCT($E$45:$E$46,I45:I46),SUMPRODUCT($E$49:$E$50,I49:I50),SUMPRODUCT($E$53:$E$54,I53:I54))</f>
        <v>0</v>
      </c>
      <c r="J65" s="32">
        <f t="shared" si="1"/>
        <v>0</v>
      </c>
      <c r="K65" s="32">
        <f t="shared" si="1"/>
        <v>0</v>
      </c>
      <c r="L65" s="32">
        <f t="shared" si="1"/>
        <v>0</v>
      </c>
      <c r="M65" s="32">
        <f t="shared" si="1"/>
        <v>0</v>
      </c>
      <c r="N65" s="32">
        <f t="shared" si="1"/>
        <v>0</v>
      </c>
      <c r="O65" s="32">
        <f t="shared" si="1"/>
        <v>0</v>
      </c>
      <c r="P65" s="32">
        <f t="shared" si="1"/>
        <v>0</v>
      </c>
      <c r="Q65" s="32">
        <f t="shared" si="1"/>
        <v>0</v>
      </c>
      <c r="R65" s="32">
        <f t="shared" si="1"/>
        <v>0</v>
      </c>
      <c r="S65" s="32">
        <f t="shared" si="1"/>
        <v>0</v>
      </c>
      <c r="T65" s="32">
        <f t="shared" si="1"/>
        <v>0</v>
      </c>
      <c r="U65" s="32">
        <f t="shared" si="1"/>
        <v>0</v>
      </c>
      <c r="V65" s="32">
        <f t="shared" si="1"/>
        <v>0</v>
      </c>
      <c r="W65" s="32">
        <f t="shared" si="1"/>
        <v>0</v>
      </c>
      <c r="X65" s="32">
        <f t="shared" si="1"/>
        <v>0</v>
      </c>
      <c r="Y65" s="32">
        <f t="shared" si="1"/>
        <v>0</v>
      </c>
      <c r="Z65" s="32">
        <f t="shared" si="1"/>
        <v>0</v>
      </c>
      <c r="AA65" s="32">
        <f t="shared" si="1"/>
        <v>0</v>
      </c>
      <c r="AB65" s="32">
        <f t="shared" si="1"/>
        <v>0</v>
      </c>
      <c r="AC65" s="32">
        <f t="shared" si="1"/>
        <v>0</v>
      </c>
      <c r="AD65" s="32">
        <f t="shared" si="1"/>
        <v>0</v>
      </c>
      <c r="AE65" s="32">
        <f t="shared" si="1"/>
        <v>0</v>
      </c>
      <c r="AF65" s="32">
        <f t="shared" si="1"/>
        <v>0</v>
      </c>
      <c r="AG65" s="32">
        <f t="shared" si="1"/>
        <v>0</v>
      </c>
      <c r="AH65" s="32">
        <f t="shared" si="1"/>
        <v>0</v>
      </c>
      <c r="AI65" s="32">
        <f t="shared" si="1"/>
        <v>0</v>
      </c>
      <c r="AJ65" s="32">
        <f t="shared" si="1"/>
        <v>0</v>
      </c>
      <c r="AK65" s="32">
        <f t="shared" si="1"/>
        <v>0</v>
      </c>
      <c r="AL65" s="32">
        <f t="shared" si="1"/>
        <v>0</v>
      </c>
      <c r="AM65" s="32">
        <f t="shared" si="1"/>
        <v>0</v>
      </c>
      <c r="AN65" s="32">
        <f t="shared" si="1"/>
        <v>0</v>
      </c>
      <c r="AO65" s="32">
        <f t="shared" si="1"/>
        <v>0</v>
      </c>
      <c r="AP65" s="32">
        <f t="shared" si="1"/>
        <v>0</v>
      </c>
      <c r="AQ65" s="32">
        <f t="shared" si="1"/>
        <v>0</v>
      </c>
      <c r="AR65" s="32">
        <f t="shared" si="1"/>
        <v>0</v>
      </c>
      <c r="AS65" s="32">
        <f t="shared" si="1"/>
        <v>0</v>
      </c>
      <c r="AT65" s="32">
        <f t="shared" si="1"/>
        <v>0</v>
      </c>
      <c r="AU65" s="32">
        <f t="shared" si="1"/>
        <v>0</v>
      </c>
      <c r="AV65" s="32">
        <f t="shared" si="1"/>
        <v>0</v>
      </c>
      <c r="AW65" s="32">
        <f t="shared" si="1"/>
        <v>0</v>
      </c>
      <c r="AX65" s="32">
        <f t="shared" si="1"/>
        <v>0</v>
      </c>
      <c r="AY65" s="32">
        <f t="shared" si="1"/>
        <v>0</v>
      </c>
      <c r="AZ65" s="32">
        <f t="shared" si="1"/>
        <v>0</v>
      </c>
      <c r="BA65" s="32">
        <f t="shared" si="1"/>
        <v>0</v>
      </c>
      <c r="BB65" s="32">
        <f t="shared" si="1"/>
        <v>0</v>
      </c>
      <c r="BC65" s="32">
        <f t="shared" si="1"/>
        <v>0</v>
      </c>
      <c r="BD65" s="32">
        <f t="shared" si="1"/>
        <v>0</v>
      </c>
      <c r="BE65" s="32">
        <f t="shared" si="1"/>
        <v>0</v>
      </c>
      <c r="BF65" s="32">
        <f t="shared" si="1"/>
        <v>0</v>
      </c>
      <c r="BG65" s="32">
        <f t="shared" si="1"/>
        <v>0</v>
      </c>
      <c r="BH65" s="32">
        <f t="shared" si="1"/>
        <v>0</v>
      </c>
      <c r="BI65" s="32">
        <f t="shared" si="1"/>
        <v>0</v>
      </c>
      <c r="BJ65" s="32">
        <f t="shared" si="1"/>
        <v>0</v>
      </c>
      <c r="BK65" s="32">
        <f t="shared" si="1"/>
        <v>0</v>
      </c>
      <c r="BL65" s="32">
        <f t="shared" si="1"/>
        <v>0</v>
      </c>
      <c r="BM65" s="32">
        <f t="shared" si="1"/>
        <v>0</v>
      </c>
      <c r="BN65" s="32">
        <f t="shared" si="1"/>
        <v>0</v>
      </c>
      <c r="BO65" s="32">
        <f t="shared" si="1"/>
        <v>0</v>
      </c>
      <c r="BP65" s="32">
        <f t="shared" si="1"/>
        <v>0</v>
      </c>
      <c r="BQ65" s="32">
        <f t="shared" si="1"/>
        <v>0</v>
      </c>
      <c r="BR65" s="32">
        <f t="shared" si="1"/>
        <v>0</v>
      </c>
      <c r="BS65" s="32">
        <f t="shared" si="1"/>
        <v>0</v>
      </c>
      <c r="BT65" s="32">
        <f t="shared" si="1"/>
        <v>0</v>
      </c>
      <c r="BU65" s="32">
        <f t="shared" ref="BU65:EF65" si="2">SUM(SUMPRODUCT($E$8:$E$19,BU8:BU19)/100,SUMPRODUCT($E$38:$E$39,BU38:BU39),SUMPRODUCT($E$41:$E$42,BU41:BU42),SUMPRODUCT($E$45:$E$46,BU45:BU46),SUMPRODUCT($E$49:$E$50,BU49:BU50),SUMPRODUCT($E$53:$E$54,BU53:BU54))</f>
        <v>0</v>
      </c>
      <c r="BV65" s="32">
        <f t="shared" si="2"/>
        <v>0</v>
      </c>
      <c r="BW65" s="32">
        <f t="shared" si="2"/>
        <v>0</v>
      </c>
      <c r="BX65" s="32">
        <f t="shared" si="2"/>
        <v>0</v>
      </c>
      <c r="BY65" s="32">
        <f t="shared" si="2"/>
        <v>0</v>
      </c>
      <c r="BZ65" s="32">
        <f t="shared" si="2"/>
        <v>0</v>
      </c>
      <c r="CA65" s="32">
        <f t="shared" si="2"/>
        <v>0</v>
      </c>
      <c r="CB65" s="32">
        <f t="shared" si="2"/>
        <v>0</v>
      </c>
      <c r="CC65" s="32">
        <f t="shared" si="2"/>
        <v>0</v>
      </c>
      <c r="CD65" s="32">
        <f t="shared" si="2"/>
        <v>0</v>
      </c>
      <c r="CE65" s="32">
        <f t="shared" si="2"/>
        <v>0</v>
      </c>
      <c r="CF65" s="32">
        <f t="shared" si="2"/>
        <v>0</v>
      </c>
      <c r="CG65" s="32">
        <f t="shared" si="2"/>
        <v>0</v>
      </c>
      <c r="CH65" s="32">
        <f t="shared" si="2"/>
        <v>0</v>
      </c>
      <c r="CI65" s="32">
        <f t="shared" si="2"/>
        <v>0</v>
      </c>
      <c r="CJ65" s="32">
        <f t="shared" si="2"/>
        <v>0</v>
      </c>
      <c r="CK65" s="32">
        <f t="shared" si="2"/>
        <v>0</v>
      </c>
      <c r="CL65" s="32">
        <f t="shared" si="2"/>
        <v>0</v>
      </c>
      <c r="CM65" s="32">
        <f t="shared" si="2"/>
        <v>0</v>
      </c>
      <c r="CN65" s="32">
        <f t="shared" si="2"/>
        <v>0</v>
      </c>
      <c r="CO65" s="32">
        <f t="shared" si="2"/>
        <v>0</v>
      </c>
      <c r="CP65" s="32">
        <f t="shared" si="2"/>
        <v>0</v>
      </c>
      <c r="CQ65" s="32">
        <f t="shared" si="2"/>
        <v>0</v>
      </c>
      <c r="CR65" s="32">
        <f t="shared" si="2"/>
        <v>0</v>
      </c>
      <c r="CS65" s="32">
        <f t="shared" si="2"/>
        <v>0</v>
      </c>
      <c r="CT65" s="32">
        <f t="shared" si="2"/>
        <v>0</v>
      </c>
      <c r="CU65" s="32">
        <f t="shared" si="2"/>
        <v>0</v>
      </c>
      <c r="CV65" s="32">
        <f t="shared" si="2"/>
        <v>0</v>
      </c>
      <c r="CW65" s="32">
        <f t="shared" si="2"/>
        <v>0</v>
      </c>
      <c r="CX65" s="32">
        <f t="shared" si="2"/>
        <v>0</v>
      </c>
      <c r="CY65" s="32">
        <f t="shared" si="2"/>
        <v>0</v>
      </c>
      <c r="CZ65" s="32">
        <f t="shared" si="2"/>
        <v>0</v>
      </c>
      <c r="DA65" s="32">
        <f t="shared" si="2"/>
        <v>0</v>
      </c>
      <c r="DB65" s="32">
        <f t="shared" si="2"/>
        <v>0</v>
      </c>
      <c r="DC65" s="32">
        <f t="shared" si="2"/>
        <v>0</v>
      </c>
      <c r="DD65" s="32">
        <f t="shared" si="2"/>
        <v>0</v>
      </c>
      <c r="DE65" s="32">
        <f t="shared" si="2"/>
        <v>0</v>
      </c>
      <c r="DF65" s="32">
        <f t="shared" si="2"/>
        <v>0</v>
      </c>
      <c r="DG65" s="32">
        <f t="shared" si="2"/>
        <v>0</v>
      </c>
      <c r="DH65" s="32">
        <f t="shared" si="2"/>
        <v>0</v>
      </c>
      <c r="DI65" s="32">
        <f t="shared" si="2"/>
        <v>0</v>
      </c>
      <c r="DJ65" s="32">
        <f t="shared" si="2"/>
        <v>0</v>
      </c>
      <c r="DK65" s="32">
        <f t="shared" si="2"/>
        <v>0</v>
      </c>
      <c r="DL65" s="32">
        <f t="shared" si="2"/>
        <v>0</v>
      </c>
      <c r="DM65" s="32">
        <f t="shared" si="2"/>
        <v>0</v>
      </c>
      <c r="DN65" s="32">
        <f t="shared" si="2"/>
        <v>0</v>
      </c>
      <c r="DO65" s="32">
        <f t="shared" si="2"/>
        <v>0</v>
      </c>
      <c r="DP65" s="32">
        <f t="shared" si="2"/>
        <v>0</v>
      </c>
      <c r="DQ65" s="32">
        <f t="shared" si="2"/>
        <v>0</v>
      </c>
      <c r="DR65" s="32">
        <f t="shared" si="2"/>
        <v>0</v>
      </c>
      <c r="DS65" s="32">
        <f t="shared" si="2"/>
        <v>0</v>
      </c>
      <c r="DT65" s="32">
        <f t="shared" si="2"/>
        <v>0</v>
      </c>
      <c r="DU65" s="32">
        <f t="shared" si="2"/>
        <v>0</v>
      </c>
      <c r="DV65" s="32">
        <f t="shared" si="2"/>
        <v>0</v>
      </c>
      <c r="DW65" s="32">
        <f t="shared" si="2"/>
        <v>0</v>
      </c>
      <c r="DX65" s="32">
        <f t="shared" si="2"/>
        <v>0</v>
      </c>
      <c r="DY65" s="32">
        <f t="shared" si="2"/>
        <v>0</v>
      </c>
      <c r="DZ65" s="32">
        <f t="shared" si="2"/>
        <v>0</v>
      </c>
      <c r="EA65" s="32">
        <f t="shared" si="2"/>
        <v>0</v>
      </c>
      <c r="EB65" s="32">
        <f t="shared" si="2"/>
        <v>0</v>
      </c>
      <c r="EC65" s="32">
        <f t="shared" si="2"/>
        <v>0</v>
      </c>
      <c r="ED65" s="32">
        <f t="shared" si="2"/>
        <v>0</v>
      </c>
      <c r="EE65" s="32">
        <f t="shared" si="2"/>
        <v>0</v>
      </c>
      <c r="EF65" s="32">
        <f t="shared" si="2"/>
        <v>0</v>
      </c>
      <c r="EG65" s="32">
        <f t="shared" ref="EG65:GR65" si="3">SUM(SUMPRODUCT($E$8:$E$19,EG8:EG19)/100,SUMPRODUCT($E$38:$E$39,EG38:EG39),SUMPRODUCT($E$41:$E$42,EG41:EG42),SUMPRODUCT($E$45:$E$46,EG45:EG46),SUMPRODUCT($E$49:$E$50,EG49:EG50),SUMPRODUCT($E$53:$E$54,EG53:EG54))</f>
        <v>0</v>
      </c>
      <c r="EH65" s="32">
        <f t="shared" si="3"/>
        <v>0</v>
      </c>
      <c r="EI65" s="32">
        <f t="shared" si="3"/>
        <v>0</v>
      </c>
      <c r="EJ65" s="32">
        <f t="shared" si="3"/>
        <v>0</v>
      </c>
      <c r="EK65" s="32">
        <f t="shared" si="3"/>
        <v>0</v>
      </c>
      <c r="EL65" s="32">
        <f t="shared" si="3"/>
        <v>0</v>
      </c>
      <c r="EM65" s="32">
        <f t="shared" si="3"/>
        <v>0</v>
      </c>
      <c r="EN65" s="32">
        <f t="shared" si="3"/>
        <v>0</v>
      </c>
      <c r="EO65" s="32">
        <f t="shared" si="3"/>
        <v>0</v>
      </c>
      <c r="EP65" s="32">
        <f t="shared" si="3"/>
        <v>0</v>
      </c>
      <c r="EQ65" s="32">
        <f t="shared" si="3"/>
        <v>0</v>
      </c>
      <c r="ER65" s="32">
        <f t="shared" si="3"/>
        <v>0</v>
      </c>
      <c r="ES65" s="32">
        <f t="shared" si="3"/>
        <v>0</v>
      </c>
      <c r="ET65" s="32">
        <f t="shared" si="3"/>
        <v>0</v>
      </c>
      <c r="EU65" s="32">
        <f t="shared" si="3"/>
        <v>0</v>
      </c>
      <c r="EV65" s="32">
        <f t="shared" si="3"/>
        <v>0</v>
      </c>
      <c r="EW65" s="32">
        <f t="shared" si="3"/>
        <v>0</v>
      </c>
      <c r="EX65" s="32">
        <f t="shared" si="3"/>
        <v>0</v>
      </c>
      <c r="EY65" s="32">
        <f t="shared" si="3"/>
        <v>0</v>
      </c>
      <c r="EZ65" s="32">
        <f t="shared" si="3"/>
        <v>0</v>
      </c>
      <c r="FA65" s="32">
        <f t="shared" si="3"/>
        <v>0</v>
      </c>
      <c r="FB65" s="32">
        <f t="shared" si="3"/>
        <v>0</v>
      </c>
      <c r="FC65" s="32">
        <f t="shared" si="3"/>
        <v>0</v>
      </c>
      <c r="FD65" s="32">
        <f t="shared" si="3"/>
        <v>0</v>
      </c>
      <c r="FE65" s="32">
        <f t="shared" si="3"/>
        <v>0</v>
      </c>
      <c r="FF65" s="32">
        <f t="shared" si="3"/>
        <v>0</v>
      </c>
      <c r="FG65" s="32">
        <f t="shared" si="3"/>
        <v>0</v>
      </c>
      <c r="FH65" s="32">
        <f t="shared" si="3"/>
        <v>0</v>
      </c>
      <c r="FI65" s="32">
        <f t="shared" si="3"/>
        <v>0</v>
      </c>
      <c r="FJ65" s="32">
        <f t="shared" si="3"/>
        <v>0</v>
      </c>
      <c r="FK65" s="32">
        <f t="shared" si="3"/>
        <v>0</v>
      </c>
      <c r="FL65" s="32">
        <f t="shared" si="3"/>
        <v>0</v>
      </c>
      <c r="FM65" s="32">
        <f t="shared" si="3"/>
        <v>0</v>
      </c>
      <c r="FN65" s="32">
        <f t="shared" si="3"/>
        <v>0</v>
      </c>
      <c r="FO65" s="32">
        <f t="shared" si="3"/>
        <v>0</v>
      </c>
      <c r="FP65" s="32">
        <f t="shared" si="3"/>
        <v>0</v>
      </c>
      <c r="FQ65" s="32">
        <f t="shared" si="3"/>
        <v>0</v>
      </c>
      <c r="FR65" s="32">
        <f t="shared" si="3"/>
        <v>0</v>
      </c>
      <c r="FS65" s="32">
        <f t="shared" si="3"/>
        <v>0</v>
      </c>
      <c r="FT65" s="32">
        <f t="shared" si="3"/>
        <v>0</v>
      </c>
      <c r="FU65" s="32">
        <f t="shared" si="3"/>
        <v>0</v>
      </c>
      <c r="FV65" s="32">
        <f t="shared" si="3"/>
        <v>0</v>
      </c>
      <c r="FW65" s="32">
        <f t="shared" si="3"/>
        <v>0</v>
      </c>
      <c r="FX65" s="32">
        <f t="shared" si="3"/>
        <v>0</v>
      </c>
      <c r="FY65" s="32">
        <f t="shared" si="3"/>
        <v>0</v>
      </c>
      <c r="FZ65" s="32">
        <f t="shared" si="3"/>
        <v>0</v>
      </c>
      <c r="GA65" s="32">
        <f t="shared" si="3"/>
        <v>0</v>
      </c>
      <c r="GB65" s="32">
        <f t="shared" si="3"/>
        <v>0</v>
      </c>
      <c r="GC65" s="32">
        <f t="shared" si="3"/>
        <v>0</v>
      </c>
      <c r="GD65" s="32">
        <f t="shared" si="3"/>
        <v>0</v>
      </c>
      <c r="GE65" s="32">
        <f t="shared" si="3"/>
        <v>0</v>
      </c>
      <c r="GF65" s="32">
        <f t="shared" si="3"/>
        <v>0</v>
      </c>
      <c r="GG65" s="32">
        <f t="shared" si="3"/>
        <v>0</v>
      </c>
      <c r="GH65" s="32">
        <f t="shared" si="3"/>
        <v>0</v>
      </c>
      <c r="GI65" s="32">
        <f t="shared" si="3"/>
        <v>0</v>
      </c>
      <c r="GJ65" s="32">
        <f t="shared" si="3"/>
        <v>0</v>
      </c>
      <c r="GK65" s="32">
        <f t="shared" si="3"/>
        <v>0</v>
      </c>
      <c r="GL65" s="32">
        <f t="shared" si="3"/>
        <v>0</v>
      </c>
      <c r="GM65" s="32">
        <f t="shared" si="3"/>
        <v>0</v>
      </c>
      <c r="GN65" s="32">
        <f t="shared" si="3"/>
        <v>0</v>
      </c>
      <c r="GO65" s="32">
        <f t="shared" si="3"/>
        <v>0</v>
      </c>
      <c r="GP65" s="32">
        <f t="shared" si="3"/>
        <v>0</v>
      </c>
      <c r="GQ65" s="32">
        <f t="shared" si="3"/>
        <v>0</v>
      </c>
      <c r="GR65" s="32">
        <f t="shared" si="3"/>
        <v>0</v>
      </c>
      <c r="GS65" s="32">
        <f t="shared" ref="GS65:GY65" si="4">SUM(SUMPRODUCT($E$8:$E$19,GS8:GS19)/100,SUMPRODUCT($E$38:$E$39,GS38:GS39),SUMPRODUCT($E$41:$E$42,GS41:GS42),SUMPRODUCT($E$45:$E$46,GS45:GS46),SUMPRODUCT($E$49:$E$50,GS49:GS50),SUMPRODUCT($E$53:$E$54,GS53:GS54))</f>
        <v>0</v>
      </c>
      <c r="GT65" s="32">
        <f t="shared" si="4"/>
        <v>0</v>
      </c>
      <c r="GU65" s="32">
        <f t="shared" si="4"/>
        <v>0</v>
      </c>
      <c r="GV65" s="32">
        <f t="shared" si="4"/>
        <v>0</v>
      </c>
      <c r="GW65" s="32">
        <f t="shared" si="4"/>
        <v>0</v>
      </c>
      <c r="GX65" s="32">
        <f t="shared" si="4"/>
        <v>0</v>
      </c>
      <c r="GY65" s="32">
        <f t="shared" si="4"/>
        <v>0</v>
      </c>
      <c r="GZ65" s="33"/>
    </row>
    <row r="66" spans="1:208" ht="14">
      <c r="A66" s="386"/>
      <c r="B66" s="386"/>
      <c r="C66" s="386"/>
      <c r="D66" s="27" t="s">
        <v>32</v>
      </c>
      <c r="E66" s="16" t="s">
        <v>57</v>
      </c>
      <c r="F66" s="16" t="s">
        <v>57</v>
      </c>
      <c r="G66" s="17">
        <f>SUM(SUMPRODUCT($E$21:$E$25,G21:G25)/100,$E$29*G29/100,$E$40*G40,$E$43*G43,$E$47*G47,$E$51*G51,$E$55*G55,$E$59*G59,$E$64*G64)</f>
        <v>0</v>
      </c>
      <c r="H66" s="17">
        <f>SUM(SUMPRODUCT($E$21:$E$25,H21:H25)/100,$E$29*H29/100,$E$40*H40,$E$43*H43,$E$47*H47,$E$51*H51,$E$55*H55,$E$59*H59,$E$64*H64)</f>
        <v>0</v>
      </c>
      <c r="I66" s="17">
        <f t="shared" ref="I66:BT66" si="5">SUM(SUMPRODUCT($E$21:$E$25,I21:I25)/100,$E$29*I29/100,$E$40*I40,$E$43*I43,$E$47*I47,$E$51*I51,$E$55*I55,$E$59*I59,$E$64*I64)</f>
        <v>0</v>
      </c>
      <c r="J66" s="17">
        <f t="shared" si="5"/>
        <v>0</v>
      </c>
      <c r="K66" s="17">
        <f t="shared" si="5"/>
        <v>0</v>
      </c>
      <c r="L66" s="17">
        <f t="shared" si="5"/>
        <v>0</v>
      </c>
      <c r="M66" s="17">
        <f t="shared" si="5"/>
        <v>0</v>
      </c>
      <c r="N66" s="17">
        <f t="shared" si="5"/>
        <v>0</v>
      </c>
      <c r="O66" s="17">
        <f t="shared" si="5"/>
        <v>0</v>
      </c>
      <c r="P66" s="17">
        <f t="shared" si="5"/>
        <v>0</v>
      </c>
      <c r="Q66" s="17">
        <f t="shared" si="5"/>
        <v>0</v>
      </c>
      <c r="R66" s="17">
        <f t="shared" si="5"/>
        <v>0</v>
      </c>
      <c r="S66" s="17">
        <f t="shared" si="5"/>
        <v>0</v>
      </c>
      <c r="T66" s="17">
        <f t="shared" si="5"/>
        <v>0</v>
      </c>
      <c r="U66" s="17">
        <f t="shared" si="5"/>
        <v>0</v>
      </c>
      <c r="V66" s="17">
        <f t="shared" si="5"/>
        <v>0</v>
      </c>
      <c r="W66" s="17">
        <f t="shared" si="5"/>
        <v>0</v>
      </c>
      <c r="X66" s="17">
        <f t="shared" si="5"/>
        <v>0</v>
      </c>
      <c r="Y66" s="17">
        <f t="shared" si="5"/>
        <v>0</v>
      </c>
      <c r="Z66" s="17">
        <f t="shared" si="5"/>
        <v>0</v>
      </c>
      <c r="AA66" s="17">
        <f t="shared" si="5"/>
        <v>0</v>
      </c>
      <c r="AB66" s="17">
        <f t="shared" si="5"/>
        <v>0</v>
      </c>
      <c r="AC66" s="17">
        <f t="shared" si="5"/>
        <v>0</v>
      </c>
      <c r="AD66" s="17">
        <f t="shared" si="5"/>
        <v>0</v>
      </c>
      <c r="AE66" s="17">
        <f t="shared" si="5"/>
        <v>0</v>
      </c>
      <c r="AF66" s="17">
        <f t="shared" si="5"/>
        <v>0</v>
      </c>
      <c r="AG66" s="17">
        <f t="shared" si="5"/>
        <v>0</v>
      </c>
      <c r="AH66" s="17">
        <f t="shared" si="5"/>
        <v>0</v>
      </c>
      <c r="AI66" s="17">
        <f t="shared" si="5"/>
        <v>0</v>
      </c>
      <c r="AJ66" s="17">
        <f t="shared" si="5"/>
        <v>0</v>
      </c>
      <c r="AK66" s="17">
        <f t="shared" si="5"/>
        <v>0</v>
      </c>
      <c r="AL66" s="17">
        <f t="shared" si="5"/>
        <v>0</v>
      </c>
      <c r="AM66" s="17">
        <f t="shared" si="5"/>
        <v>0</v>
      </c>
      <c r="AN66" s="17">
        <f t="shared" si="5"/>
        <v>0</v>
      </c>
      <c r="AO66" s="17">
        <f t="shared" si="5"/>
        <v>0</v>
      </c>
      <c r="AP66" s="17">
        <f t="shared" si="5"/>
        <v>0</v>
      </c>
      <c r="AQ66" s="17">
        <f t="shared" si="5"/>
        <v>0</v>
      </c>
      <c r="AR66" s="17">
        <f t="shared" si="5"/>
        <v>0</v>
      </c>
      <c r="AS66" s="17">
        <f t="shared" si="5"/>
        <v>0</v>
      </c>
      <c r="AT66" s="17">
        <f t="shared" si="5"/>
        <v>0</v>
      </c>
      <c r="AU66" s="17">
        <f t="shared" si="5"/>
        <v>0</v>
      </c>
      <c r="AV66" s="17">
        <f t="shared" si="5"/>
        <v>0</v>
      </c>
      <c r="AW66" s="17">
        <f t="shared" si="5"/>
        <v>0</v>
      </c>
      <c r="AX66" s="17">
        <f t="shared" si="5"/>
        <v>0</v>
      </c>
      <c r="AY66" s="17">
        <f t="shared" si="5"/>
        <v>0</v>
      </c>
      <c r="AZ66" s="17">
        <f t="shared" si="5"/>
        <v>0</v>
      </c>
      <c r="BA66" s="17">
        <f t="shared" si="5"/>
        <v>0</v>
      </c>
      <c r="BB66" s="17">
        <f t="shared" si="5"/>
        <v>0</v>
      </c>
      <c r="BC66" s="17">
        <f t="shared" si="5"/>
        <v>0</v>
      </c>
      <c r="BD66" s="17">
        <f t="shared" si="5"/>
        <v>0</v>
      </c>
      <c r="BE66" s="17">
        <f t="shared" si="5"/>
        <v>0</v>
      </c>
      <c r="BF66" s="17">
        <f t="shared" si="5"/>
        <v>0</v>
      </c>
      <c r="BG66" s="17">
        <f t="shared" si="5"/>
        <v>0</v>
      </c>
      <c r="BH66" s="17">
        <f t="shared" si="5"/>
        <v>0</v>
      </c>
      <c r="BI66" s="17">
        <f t="shared" si="5"/>
        <v>0</v>
      </c>
      <c r="BJ66" s="17">
        <f t="shared" si="5"/>
        <v>0</v>
      </c>
      <c r="BK66" s="17">
        <f t="shared" si="5"/>
        <v>0</v>
      </c>
      <c r="BL66" s="17">
        <f t="shared" si="5"/>
        <v>0</v>
      </c>
      <c r="BM66" s="17">
        <f t="shared" si="5"/>
        <v>0</v>
      </c>
      <c r="BN66" s="17">
        <f t="shared" si="5"/>
        <v>0</v>
      </c>
      <c r="BO66" s="17">
        <f t="shared" si="5"/>
        <v>0</v>
      </c>
      <c r="BP66" s="17">
        <f t="shared" si="5"/>
        <v>0</v>
      </c>
      <c r="BQ66" s="17">
        <f t="shared" si="5"/>
        <v>0</v>
      </c>
      <c r="BR66" s="17">
        <f t="shared" si="5"/>
        <v>0</v>
      </c>
      <c r="BS66" s="17">
        <f t="shared" si="5"/>
        <v>0</v>
      </c>
      <c r="BT66" s="17">
        <f t="shared" si="5"/>
        <v>0</v>
      </c>
      <c r="BU66" s="17">
        <f t="shared" ref="BU66:EF66" si="6">SUM(SUMPRODUCT($E$21:$E$25,BU21:BU25)/100,$E$29*BU29/100,$E$40*BU40,$E$43*BU43,$E$47*BU47,$E$51*BU51,$E$55*BU55,$E$59*BU59,$E$64*BU64)</f>
        <v>0</v>
      </c>
      <c r="BV66" s="17">
        <f t="shared" si="6"/>
        <v>0</v>
      </c>
      <c r="BW66" s="17">
        <f t="shared" si="6"/>
        <v>0</v>
      </c>
      <c r="BX66" s="17">
        <f t="shared" si="6"/>
        <v>0</v>
      </c>
      <c r="BY66" s="17">
        <f t="shared" si="6"/>
        <v>0</v>
      </c>
      <c r="BZ66" s="17">
        <f t="shared" si="6"/>
        <v>0</v>
      </c>
      <c r="CA66" s="17">
        <f t="shared" si="6"/>
        <v>0</v>
      </c>
      <c r="CB66" s="17">
        <f t="shared" si="6"/>
        <v>0</v>
      </c>
      <c r="CC66" s="17">
        <f t="shared" si="6"/>
        <v>0</v>
      </c>
      <c r="CD66" s="17">
        <f t="shared" si="6"/>
        <v>0</v>
      </c>
      <c r="CE66" s="17">
        <f t="shared" si="6"/>
        <v>0</v>
      </c>
      <c r="CF66" s="17">
        <f t="shared" si="6"/>
        <v>0</v>
      </c>
      <c r="CG66" s="17">
        <f t="shared" si="6"/>
        <v>0</v>
      </c>
      <c r="CH66" s="17">
        <f t="shared" si="6"/>
        <v>0</v>
      </c>
      <c r="CI66" s="17">
        <f t="shared" si="6"/>
        <v>0</v>
      </c>
      <c r="CJ66" s="17">
        <f t="shared" si="6"/>
        <v>0</v>
      </c>
      <c r="CK66" s="17">
        <f t="shared" si="6"/>
        <v>0</v>
      </c>
      <c r="CL66" s="17">
        <f t="shared" si="6"/>
        <v>0</v>
      </c>
      <c r="CM66" s="17">
        <f t="shared" si="6"/>
        <v>0</v>
      </c>
      <c r="CN66" s="17">
        <f t="shared" si="6"/>
        <v>0</v>
      </c>
      <c r="CO66" s="17">
        <f t="shared" si="6"/>
        <v>0</v>
      </c>
      <c r="CP66" s="17">
        <f t="shared" si="6"/>
        <v>0</v>
      </c>
      <c r="CQ66" s="17">
        <f t="shared" si="6"/>
        <v>0</v>
      </c>
      <c r="CR66" s="17">
        <f t="shared" si="6"/>
        <v>0</v>
      </c>
      <c r="CS66" s="17">
        <f t="shared" si="6"/>
        <v>0</v>
      </c>
      <c r="CT66" s="17">
        <f t="shared" si="6"/>
        <v>0</v>
      </c>
      <c r="CU66" s="17">
        <f t="shared" si="6"/>
        <v>0</v>
      </c>
      <c r="CV66" s="17">
        <f t="shared" si="6"/>
        <v>0</v>
      </c>
      <c r="CW66" s="17">
        <f t="shared" si="6"/>
        <v>0</v>
      </c>
      <c r="CX66" s="17">
        <f t="shared" si="6"/>
        <v>0</v>
      </c>
      <c r="CY66" s="17">
        <f t="shared" si="6"/>
        <v>0</v>
      </c>
      <c r="CZ66" s="17">
        <f t="shared" si="6"/>
        <v>0</v>
      </c>
      <c r="DA66" s="17">
        <f t="shared" si="6"/>
        <v>0</v>
      </c>
      <c r="DB66" s="17">
        <f t="shared" si="6"/>
        <v>0</v>
      </c>
      <c r="DC66" s="17">
        <f t="shared" si="6"/>
        <v>0</v>
      </c>
      <c r="DD66" s="17">
        <f t="shared" si="6"/>
        <v>0</v>
      </c>
      <c r="DE66" s="17">
        <f t="shared" si="6"/>
        <v>0</v>
      </c>
      <c r="DF66" s="17">
        <f t="shared" si="6"/>
        <v>0</v>
      </c>
      <c r="DG66" s="17">
        <f t="shared" si="6"/>
        <v>0</v>
      </c>
      <c r="DH66" s="17">
        <f t="shared" si="6"/>
        <v>0</v>
      </c>
      <c r="DI66" s="17">
        <f t="shared" si="6"/>
        <v>0</v>
      </c>
      <c r="DJ66" s="17">
        <f t="shared" si="6"/>
        <v>0</v>
      </c>
      <c r="DK66" s="17">
        <f t="shared" si="6"/>
        <v>0</v>
      </c>
      <c r="DL66" s="17">
        <f t="shared" si="6"/>
        <v>0</v>
      </c>
      <c r="DM66" s="17">
        <f t="shared" si="6"/>
        <v>0</v>
      </c>
      <c r="DN66" s="17">
        <f t="shared" si="6"/>
        <v>0</v>
      </c>
      <c r="DO66" s="17">
        <f t="shared" si="6"/>
        <v>0</v>
      </c>
      <c r="DP66" s="17">
        <f t="shared" si="6"/>
        <v>0</v>
      </c>
      <c r="DQ66" s="17">
        <f t="shared" si="6"/>
        <v>0</v>
      </c>
      <c r="DR66" s="17">
        <f t="shared" si="6"/>
        <v>0</v>
      </c>
      <c r="DS66" s="17">
        <f t="shared" si="6"/>
        <v>0</v>
      </c>
      <c r="DT66" s="17">
        <f t="shared" si="6"/>
        <v>0</v>
      </c>
      <c r="DU66" s="17">
        <f t="shared" si="6"/>
        <v>0</v>
      </c>
      <c r="DV66" s="17">
        <f t="shared" si="6"/>
        <v>0</v>
      </c>
      <c r="DW66" s="17">
        <f t="shared" si="6"/>
        <v>0</v>
      </c>
      <c r="DX66" s="17">
        <f t="shared" si="6"/>
        <v>0</v>
      </c>
      <c r="DY66" s="17">
        <f t="shared" si="6"/>
        <v>0</v>
      </c>
      <c r="DZ66" s="17">
        <f t="shared" si="6"/>
        <v>0</v>
      </c>
      <c r="EA66" s="17">
        <f t="shared" si="6"/>
        <v>0</v>
      </c>
      <c r="EB66" s="17">
        <f t="shared" si="6"/>
        <v>0</v>
      </c>
      <c r="EC66" s="17">
        <f t="shared" si="6"/>
        <v>0</v>
      </c>
      <c r="ED66" s="17">
        <f t="shared" si="6"/>
        <v>0</v>
      </c>
      <c r="EE66" s="17">
        <f t="shared" si="6"/>
        <v>0</v>
      </c>
      <c r="EF66" s="17">
        <f t="shared" si="6"/>
        <v>0</v>
      </c>
      <c r="EG66" s="17">
        <f t="shared" ref="EG66:GR66" si="7">SUM(SUMPRODUCT($E$21:$E$25,EG21:EG25)/100,$E$29*EG29/100,$E$40*EG40,$E$43*EG43,$E$47*EG47,$E$51*EG51,$E$55*EG55,$E$59*EG59,$E$64*EG64)</f>
        <v>0</v>
      </c>
      <c r="EH66" s="17">
        <f t="shared" si="7"/>
        <v>0</v>
      </c>
      <c r="EI66" s="17">
        <f t="shared" si="7"/>
        <v>0</v>
      </c>
      <c r="EJ66" s="17">
        <f t="shared" si="7"/>
        <v>0</v>
      </c>
      <c r="EK66" s="17">
        <f t="shared" si="7"/>
        <v>0</v>
      </c>
      <c r="EL66" s="17">
        <f t="shared" si="7"/>
        <v>0</v>
      </c>
      <c r="EM66" s="17">
        <f t="shared" si="7"/>
        <v>0</v>
      </c>
      <c r="EN66" s="17">
        <f t="shared" si="7"/>
        <v>0</v>
      </c>
      <c r="EO66" s="17">
        <f t="shared" si="7"/>
        <v>0</v>
      </c>
      <c r="EP66" s="17">
        <f t="shared" si="7"/>
        <v>0</v>
      </c>
      <c r="EQ66" s="17">
        <f t="shared" si="7"/>
        <v>0</v>
      </c>
      <c r="ER66" s="17">
        <f t="shared" si="7"/>
        <v>0</v>
      </c>
      <c r="ES66" s="17">
        <f t="shared" si="7"/>
        <v>0</v>
      </c>
      <c r="ET66" s="17">
        <f t="shared" si="7"/>
        <v>0</v>
      </c>
      <c r="EU66" s="17">
        <f t="shared" si="7"/>
        <v>0</v>
      </c>
      <c r="EV66" s="17">
        <f t="shared" si="7"/>
        <v>0</v>
      </c>
      <c r="EW66" s="17">
        <f t="shared" si="7"/>
        <v>0</v>
      </c>
      <c r="EX66" s="17">
        <f t="shared" si="7"/>
        <v>0</v>
      </c>
      <c r="EY66" s="17">
        <f t="shared" si="7"/>
        <v>0</v>
      </c>
      <c r="EZ66" s="17">
        <f t="shared" si="7"/>
        <v>0</v>
      </c>
      <c r="FA66" s="17">
        <f t="shared" si="7"/>
        <v>0</v>
      </c>
      <c r="FB66" s="17">
        <f t="shared" si="7"/>
        <v>0</v>
      </c>
      <c r="FC66" s="17">
        <f t="shared" si="7"/>
        <v>0</v>
      </c>
      <c r="FD66" s="17">
        <f t="shared" si="7"/>
        <v>0</v>
      </c>
      <c r="FE66" s="17">
        <f t="shared" si="7"/>
        <v>0</v>
      </c>
      <c r="FF66" s="17">
        <f t="shared" si="7"/>
        <v>0</v>
      </c>
      <c r="FG66" s="17">
        <f t="shared" si="7"/>
        <v>0</v>
      </c>
      <c r="FH66" s="17">
        <f t="shared" si="7"/>
        <v>0</v>
      </c>
      <c r="FI66" s="17">
        <f t="shared" si="7"/>
        <v>0</v>
      </c>
      <c r="FJ66" s="17">
        <f t="shared" si="7"/>
        <v>0</v>
      </c>
      <c r="FK66" s="17">
        <f t="shared" si="7"/>
        <v>0</v>
      </c>
      <c r="FL66" s="17">
        <f t="shared" si="7"/>
        <v>0</v>
      </c>
      <c r="FM66" s="17">
        <f t="shared" si="7"/>
        <v>0</v>
      </c>
      <c r="FN66" s="17">
        <f t="shared" si="7"/>
        <v>0</v>
      </c>
      <c r="FO66" s="17">
        <f t="shared" si="7"/>
        <v>0</v>
      </c>
      <c r="FP66" s="17">
        <f t="shared" si="7"/>
        <v>0</v>
      </c>
      <c r="FQ66" s="17">
        <f t="shared" si="7"/>
        <v>0</v>
      </c>
      <c r="FR66" s="17">
        <f t="shared" si="7"/>
        <v>0</v>
      </c>
      <c r="FS66" s="17">
        <f t="shared" si="7"/>
        <v>0</v>
      </c>
      <c r="FT66" s="17">
        <f t="shared" si="7"/>
        <v>0</v>
      </c>
      <c r="FU66" s="17">
        <f t="shared" si="7"/>
        <v>0</v>
      </c>
      <c r="FV66" s="17">
        <f t="shared" si="7"/>
        <v>0</v>
      </c>
      <c r="FW66" s="17">
        <f t="shared" si="7"/>
        <v>0</v>
      </c>
      <c r="FX66" s="17">
        <f t="shared" si="7"/>
        <v>0</v>
      </c>
      <c r="FY66" s="17">
        <f t="shared" si="7"/>
        <v>0</v>
      </c>
      <c r="FZ66" s="17">
        <f t="shared" si="7"/>
        <v>0</v>
      </c>
      <c r="GA66" s="17">
        <f t="shared" si="7"/>
        <v>0</v>
      </c>
      <c r="GB66" s="17">
        <f t="shared" si="7"/>
        <v>0</v>
      </c>
      <c r="GC66" s="17">
        <f t="shared" si="7"/>
        <v>0</v>
      </c>
      <c r="GD66" s="17">
        <f t="shared" si="7"/>
        <v>0</v>
      </c>
      <c r="GE66" s="17">
        <f t="shared" si="7"/>
        <v>0</v>
      </c>
      <c r="GF66" s="17">
        <f t="shared" si="7"/>
        <v>0</v>
      </c>
      <c r="GG66" s="17">
        <f t="shared" si="7"/>
        <v>0</v>
      </c>
      <c r="GH66" s="17">
        <f t="shared" si="7"/>
        <v>0</v>
      </c>
      <c r="GI66" s="17">
        <f t="shared" si="7"/>
        <v>0</v>
      </c>
      <c r="GJ66" s="17">
        <f t="shared" si="7"/>
        <v>0</v>
      </c>
      <c r="GK66" s="17">
        <f t="shared" si="7"/>
        <v>0</v>
      </c>
      <c r="GL66" s="17">
        <f t="shared" si="7"/>
        <v>0</v>
      </c>
      <c r="GM66" s="17">
        <f t="shared" si="7"/>
        <v>0</v>
      </c>
      <c r="GN66" s="17">
        <f t="shared" si="7"/>
        <v>0</v>
      </c>
      <c r="GO66" s="17">
        <f t="shared" si="7"/>
        <v>0</v>
      </c>
      <c r="GP66" s="17">
        <f t="shared" si="7"/>
        <v>0</v>
      </c>
      <c r="GQ66" s="17">
        <f t="shared" si="7"/>
        <v>0</v>
      </c>
      <c r="GR66" s="17">
        <f t="shared" si="7"/>
        <v>0</v>
      </c>
      <c r="GS66" s="17">
        <f t="shared" ref="GS66:GY66" si="8">SUM(SUMPRODUCT($E$21:$E$25,GS21:GS25)/100,$E$29*GS29/100,$E$40*GS40,$E$43*GS43,$E$47*GS47,$E$51*GS51,$E$55*GS55,$E$59*GS59,$E$64*GS64)</f>
        <v>0</v>
      </c>
      <c r="GT66" s="17">
        <f t="shared" si="8"/>
        <v>0</v>
      </c>
      <c r="GU66" s="17">
        <f t="shared" si="8"/>
        <v>0</v>
      </c>
      <c r="GV66" s="17">
        <f t="shared" si="8"/>
        <v>0</v>
      </c>
      <c r="GW66" s="17">
        <f t="shared" si="8"/>
        <v>0</v>
      </c>
      <c r="GX66" s="17">
        <f t="shared" si="8"/>
        <v>0</v>
      </c>
      <c r="GY66" s="17">
        <f t="shared" si="8"/>
        <v>0</v>
      </c>
      <c r="GZ66" s="33"/>
    </row>
    <row r="67" spans="1:208" ht="14">
      <c r="A67" s="386"/>
      <c r="B67" s="386"/>
      <c r="C67" s="386"/>
      <c r="D67" s="27" t="s">
        <v>33</v>
      </c>
      <c r="E67" s="16" t="s">
        <v>57</v>
      </c>
      <c r="F67" s="16" t="s">
        <v>57</v>
      </c>
      <c r="G67" s="17">
        <f>SUM(SUMPRODUCT($E$26:$E$28,G26:G28)/100,$E$30*G30/100,$E$44*G44,$E$48*G48,$E$52*G52,SUMPRODUCT($E$56:$E$58,G56:G58),SUMPRODUCT($E$60:$E$63,G60:G63))</f>
        <v>0</v>
      </c>
      <c r="H67" s="17">
        <f>SUM(SUMPRODUCT($E$26:$E$28,H26:H28)/100,$E$30*H30/100,$E$44*H44,$E$48*H48,$E$52*H52,SUMPRODUCT($E$56:$E$58,H56:H58),SUMPRODUCT($E$60:$E$63,H60:H63))</f>
        <v>0</v>
      </c>
      <c r="I67" s="17">
        <f t="shared" ref="I67:BT67" si="9">SUM(SUMPRODUCT($E$26:$E$28,I26:I28)/100,$E$30*I30/100,$E$44*I44,$E$48*I48,$E$52*I52,SUMPRODUCT($E$56:$E$58,I56:I58),SUMPRODUCT($E$60:$E$63,I60:I63))</f>
        <v>0</v>
      </c>
      <c r="J67" s="17">
        <f t="shared" si="9"/>
        <v>0</v>
      </c>
      <c r="K67" s="17">
        <f t="shared" si="9"/>
        <v>0</v>
      </c>
      <c r="L67" s="17">
        <f t="shared" si="9"/>
        <v>0</v>
      </c>
      <c r="M67" s="17">
        <f t="shared" si="9"/>
        <v>0</v>
      </c>
      <c r="N67" s="17">
        <f t="shared" si="9"/>
        <v>0</v>
      </c>
      <c r="O67" s="17">
        <f t="shared" si="9"/>
        <v>0</v>
      </c>
      <c r="P67" s="17">
        <f t="shared" si="9"/>
        <v>0</v>
      </c>
      <c r="Q67" s="17">
        <f t="shared" si="9"/>
        <v>0</v>
      </c>
      <c r="R67" s="17">
        <f t="shared" si="9"/>
        <v>0</v>
      </c>
      <c r="S67" s="17">
        <f t="shared" si="9"/>
        <v>0</v>
      </c>
      <c r="T67" s="17">
        <f t="shared" si="9"/>
        <v>0</v>
      </c>
      <c r="U67" s="17">
        <f t="shared" si="9"/>
        <v>0</v>
      </c>
      <c r="V67" s="17">
        <f t="shared" si="9"/>
        <v>0</v>
      </c>
      <c r="W67" s="17">
        <f t="shared" si="9"/>
        <v>0</v>
      </c>
      <c r="X67" s="17">
        <f t="shared" si="9"/>
        <v>0</v>
      </c>
      <c r="Y67" s="17">
        <f t="shared" si="9"/>
        <v>0</v>
      </c>
      <c r="Z67" s="17">
        <f t="shared" si="9"/>
        <v>0</v>
      </c>
      <c r="AA67" s="17">
        <f t="shared" si="9"/>
        <v>0</v>
      </c>
      <c r="AB67" s="17">
        <f t="shared" si="9"/>
        <v>0</v>
      </c>
      <c r="AC67" s="17">
        <f t="shared" si="9"/>
        <v>0</v>
      </c>
      <c r="AD67" s="17">
        <f t="shared" si="9"/>
        <v>0</v>
      </c>
      <c r="AE67" s="17">
        <f t="shared" si="9"/>
        <v>0</v>
      </c>
      <c r="AF67" s="17">
        <f t="shared" si="9"/>
        <v>0</v>
      </c>
      <c r="AG67" s="17">
        <f t="shared" si="9"/>
        <v>0</v>
      </c>
      <c r="AH67" s="17">
        <f t="shared" si="9"/>
        <v>0</v>
      </c>
      <c r="AI67" s="17">
        <f t="shared" si="9"/>
        <v>0</v>
      </c>
      <c r="AJ67" s="17">
        <f t="shared" si="9"/>
        <v>0</v>
      </c>
      <c r="AK67" s="17">
        <f t="shared" si="9"/>
        <v>0</v>
      </c>
      <c r="AL67" s="17">
        <f t="shared" si="9"/>
        <v>0</v>
      </c>
      <c r="AM67" s="17">
        <f t="shared" si="9"/>
        <v>0</v>
      </c>
      <c r="AN67" s="17">
        <f t="shared" si="9"/>
        <v>0</v>
      </c>
      <c r="AO67" s="17">
        <f t="shared" si="9"/>
        <v>0</v>
      </c>
      <c r="AP67" s="17">
        <f t="shared" si="9"/>
        <v>0</v>
      </c>
      <c r="AQ67" s="17">
        <f t="shared" si="9"/>
        <v>0</v>
      </c>
      <c r="AR67" s="17">
        <f t="shared" si="9"/>
        <v>0</v>
      </c>
      <c r="AS67" s="17">
        <f t="shared" si="9"/>
        <v>0</v>
      </c>
      <c r="AT67" s="17">
        <f t="shared" si="9"/>
        <v>0</v>
      </c>
      <c r="AU67" s="17">
        <f t="shared" si="9"/>
        <v>0</v>
      </c>
      <c r="AV67" s="17">
        <f t="shared" si="9"/>
        <v>0</v>
      </c>
      <c r="AW67" s="17">
        <f t="shared" si="9"/>
        <v>0</v>
      </c>
      <c r="AX67" s="17">
        <f t="shared" si="9"/>
        <v>0</v>
      </c>
      <c r="AY67" s="17">
        <f t="shared" si="9"/>
        <v>0</v>
      </c>
      <c r="AZ67" s="17">
        <f t="shared" si="9"/>
        <v>0</v>
      </c>
      <c r="BA67" s="17">
        <f t="shared" si="9"/>
        <v>0</v>
      </c>
      <c r="BB67" s="17">
        <f t="shared" si="9"/>
        <v>0</v>
      </c>
      <c r="BC67" s="17">
        <f t="shared" si="9"/>
        <v>0</v>
      </c>
      <c r="BD67" s="17">
        <f t="shared" si="9"/>
        <v>0</v>
      </c>
      <c r="BE67" s="17">
        <f t="shared" si="9"/>
        <v>0</v>
      </c>
      <c r="BF67" s="17">
        <f t="shared" si="9"/>
        <v>0</v>
      </c>
      <c r="BG67" s="17">
        <f t="shared" si="9"/>
        <v>0</v>
      </c>
      <c r="BH67" s="17">
        <f t="shared" si="9"/>
        <v>0</v>
      </c>
      <c r="BI67" s="17">
        <f t="shared" si="9"/>
        <v>0</v>
      </c>
      <c r="BJ67" s="17">
        <f t="shared" si="9"/>
        <v>0</v>
      </c>
      <c r="BK67" s="17">
        <f t="shared" si="9"/>
        <v>0</v>
      </c>
      <c r="BL67" s="17">
        <f t="shared" si="9"/>
        <v>0</v>
      </c>
      <c r="BM67" s="17">
        <f t="shared" si="9"/>
        <v>0</v>
      </c>
      <c r="BN67" s="17">
        <f t="shared" si="9"/>
        <v>0</v>
      </c>
      <c r="BO67" s="17">
        <f t="shared" si="9"/>
        <v>0</v>
      </c>
      <c r="BP67" s="17">
        <f t="shared" si="9"/>
        <v>0</v>
      </c>
      <c r="BQ67" s="17">
        <f t="shared" si="9"/>
        <v>0</v>
      </c>
      <c r="BR67" s="17">
        <f t="shared" si="9"/>
        <v>0</v>
      </c>
      <c r="BS67" s="17">
        <f t="shared" si="9"/>
        <v>0</v>
      </c>
      <c r="BT67" s="17">
        <f t="shared" si="9"/>
        <v>0</v>
      </c>
      <c r="BU67" s="17">
        <f t="shared" ref="BU67:EF67" si="10">SUM(SUMPRODUCT($E$26:$E$28,BU26:BU28)/100,$E$30*BU30/100,$E$44*BU44,$E$48*BU48,$E$52*BU52,SUMPRODUCT($E$56:$E$58,BU56:BU58),SUMPRODUCT($E$60:$E$63,BU60:BU63))</f>
        <v>0</v>
      </c>
      <c r="BV67" s="17">
        <f t="shared" si="10"/>
        <v>0</v>
      </c>
      <c r="BW67" s="17">
        <f t="shared" si="10"/>
        <v>0</v>
      </c>
      <c r="BX67" s="17">
        <f t="shared" si="10"/>
        <v>0</v>
      </c>
      <c r="BY67" s="17">
        <f t="shared" si="10"/>
        <v>0</v>
      </c>
      <c r="BZ67" s="17">
        <f t="shared" si="10"/>
        <v>0</v>
      </c>
      <c r="CA67" s="17">
        <f t="shared" si="10"/>
        <v>0</v>
      </c>
      <c r="CB67" s="17">
        <f t="shared" si="10"/>
        <v>0</v>
      </c>
      <c r="CC67" s="17">
        <f t="shared" si="10"/>
        <v>0</v>
      </c>
      <c r="CD67" s="17">
        <f t="shared" si="10"/>
        <v>0</v>
      </c>
      <c r="CE67" s="17">
        <f t="shared" si="10"/>
        <v>0</v>
      </c>
      <c r="CF67" s="17">
        <f t="shared" si="10"/>
        <v>0</v>
      </c>
      <c r="CG67" s="17">
        <f t="shared" si="10"/>
        <v>0</v>
      </c>
      <c r="CH67" s="17">
        <f t="shared" si="10"/>
        <v>0</v>
      </c>
      <c r="CI67" s="17">
        <f t="shared" si="10"/>
        <v>0</v>
      </c>
      <c r="CJ67" s="17">
        <f t="shared" si="10"/>
        <v>0</v>
      </c>
      <c r="CK67" s="17">
        <f t="shared" si="10"/>
        <v>0</v>
      </c>
      <c r="CL67" s="17">
        <f t="shared" si="10"/>
        <v>0</v>
      </c>
      <c r="CM67" s="17">
        <f t="shared" si="10"/>
        <v>0</v>
      </c>
      <c r="CN67" s="17">
        <f t="shared" si="10"/>
        <v>0</v>
      </c>
      <c r="CO67" s="17">
        <f t="shared" si="10"/>
        <v>0</v>
      </c>
      <c r="CP67" s="17">
        <f t="shared" si="10"/>
        <v>0</v>
      </c>
      <c r="CQ67" s="17">
        <f t="shared" si="10"/>
        <v>0</v>
      </c>
      <c r="CR67" s="17">
        <f t="shared" si="10"/>
        <v>0</v>
      </c>
      <c r="CS67" s="17">
        <f t="shared" si="10"/>
        <v>0</v>
      </c>
      <c r="CT67" s="17">
        <f t="shared" si="10"/>
        <v>0</v>
      </c>
      <c r="CU67" s="17">
        <f t="shared" si="10"/>
        <v>0</v>
      </c>
      <c r="CV67" s="17">
        <f t="shared" si="10"/>
        <v>0</v>
      </c>
      <c r="CW67" s="17">
        <f t="shared" si="10"/>
        <v>0</v>
      </c>
      <c r="CX67" s="17">
        <f t="shared" si="10"/>
        <v>0</v>
      </c>
      <c r="CY67" s="17">
        <f t="shared" si="10"/>
        <v>0</v>
      </c>
      <c r="CZ67" s="17">
        <f t="shared" si="10"/>
        <v>0</v>
      </c>
      <c r="DA67" s="17">
        <f t="shared" si="10"/>
        <v>0</v>
      </c>
      <c r="DB67" s="17">
        <f t="shared" si="10"/>
        <v>0</v>
      </c>
      <c r="DC67" s="17">
        <f t="shared" si="10"/>
        <v>0</v>
      </c>
      <c r="DD67" s="17">
        <f t="shared" si="10"/>
        <v>0</v>
      </c>
      <c r="DE67" s="17">
        <f t="shared" si="10"/>
        <v>0</v>
      </c>
      <c r="DF67" s="17">
        <f t="shared" si="10"/>
        <v>0</v>
      </c>
      <c r="DG67" s="17">
        <f t="shared" si="10"/>
        <v>0</v>
      </c>
      <c r="DH67" s="17">
        <f t="shared" si="10"/>
        <v>0</v>
      </c>
      <c r="DI67" s="17">
        <f t="shared" si="10"/>
        <v>0</v>
      </c>
      <c r="DJ67" s="17">
        <f t="shared" si="10"/>
        <v>0</v>
      </c>
      <c r="DK67" s="17">
        <f t="shared" si="10"/>
        <v>0</v>
      </c>
      <c r="DL67" s="17">
        <f t="shared" si="10"/>
        <v>0</v>
      </c>
      <c r="DM67" s="17">
        <f t="shared" si="10"/>
        <v>0</v>
      </c>
      <c r="DN67" s="17">
        <f t="shared" si="10"/>
        <v>0</v>
      </c>
      <c r="DO67" s="17">
        <f t="shared" si="10"/>
        <v>0</v>
      </c>
      <c r="DP67" s="17">
        <f t="shared" si="10"/>
        <v>0</v>
      </c>
      <c r="DQ67" s="17">
        <f t="shared" si="10"/>
        <v>0</v>
      </c>
      <c r="DR67" s="17">
        <f t="shared" si="10"/>
        <v>0</v>
      </c>
      <c r="DS67" s="17">
        <f t="shared" si="10"/>
        <v>0</v>
      </c>
      <c r="DT67" s="17">
        <f t="shared" si="10"/>
        <v>0</v>
      </c>
      <c r="DU67" s="17">
        <f t="shared" si="10"/>
        <v>0</v>
      </c>
      <c r="DV67" s="17">
        <f t="shared" si="10"/>
        <v>0</v>
      </c>
      <c r="DW67" s="17">
        <f t="shared" si="10"/>
        <v>0</v>
      </c>
      <c r="DX67" s="17">
        <f t="shared" si="10"/>
        <v>0</v>
      </c>
      <c r="DY67" s="17">
        <f t="shared" si="10"/>
        <v>0</v>
      </c>
      <c r="DZ67" s="17">
        <f t="shared" si="10"/>
        <v>0</v>
      </c>
      <c r="EA67" s="17">
        <f t="shared" si="10"/>
        <v>0</v>
      </c>
      <c r="EB67" s="17">
        <f t="shared" si="10"/>
        <v>0</v>
      </c>
      <c r="EC67" s="17">
        <f t="shared" si="10"/>
        <v>0</v>
      </c>
      <c r="ED67" s="17">
        <f t="shared" si="10"/>
        <v>0</v>
      </c>
      <c r="EE67" s="17">
        <f t="shared" si="10"/>
        <v>0</v>
      </c>
      <c r="EF67" s="17">
        <f t="shared" si="10"/>
        <v>0</v>
      </c>
      <c r="EG67" s="17">
        <f t="shared" ref="EG67:GR67" si="11">SUM(SUMPRODUCT($E$26:$E$28,EG26:EG28)/100,$E$30*EG30/100,$E$44*EG44,$E$48*EG48,$E$52*EG52,SUMPRODUCT($E$56:$E$58,EG56:EG58),SUMPRODUCT($E$60:$E$63,EG60:EG63))</f>
        <v>0</v>
      </c>
      <c r="EH67" s="17">
        <f t="shared" si="11"/>
        <v>0</v>
      </c>
      <c r="EI67" s="17">
        <f t="shared" si="11"/>
        <v>0</v>
      </c>
      <c r="EJ67" s="17">
        <f t="shared" si="11"/>
        <v>0</v>
      </c>
      <c r="EK67" s="17">
        <f t="shared" si="11"/>
        <v>0</v>
      </c>
      <c r="EL67" s="17">
        <f t="shared" si="11"/>
        <v>0</v>
      </c>
      <c r="EM67" s="17">
        <f t="shared" si="11"/>
        <v>0</v>
      </c>
      <c r="EN67" s="17">
        <f t="shared" si="11"/>
        <v>0</v>
      </c>
      <c r="EO67" s="17">
        <f t="shared" si="11"/>
        <v>0</v>
      </c>
      <c r="EP67" s="17">
        <f t="shared" si="11"/>
        <v>0</v>
      </c>
      <c r="EQ67" s="17">
        <f t="shared" si="11"/>
        <v>0</v>
      </c>
      <c r="ER67" s="17">
        <f t="shared" si="11"/>
        <v>0</v>
      </c>
      <c r="ES67" s="17">
        <f t="shared" si="11"/>
        <v>0</v>
      </c>
      <c r="ET67" s="17">
        <f t="shared" si="11"/>
        <v>0</v>
      </c>
      <c r="EU67" s="17">
        <f t="shared" si="11"/>
        <v>0</v>
      </c>
      <c r="EV67" s="17">
        <f t="shared" si="11"/>
        <v>0</v>
      </c>
      <c r="EW67" s="17">
        <f t="shared" si="11"/>
        <v>0</v>
      </c>
      <c r="EX67" s="17">
        <f t="shared" si="11"/>
        <v>0</v>
      </c>
      <c r="EY67" s="17">
        <f t="shared" si="11"/>
        <v>0</v>
      </c>
      <c r="EZ67" s="17">
        <f t="shared" si="11"/>
        <v>0</v>
      </c>
      <c r="FA67" s="17">
        <f t="shared" si="11"/>
        <v>0</v>
      </c>
      <c r="FB67" s="17">
        <f t="shared" si="11"/>
        <v>0</v>
      </c>
      <c r="FC67" s="17">
        <f t="shared" si="11"/>
        <v>0</v>
      </c>
      <c r="FD67" s="17">
        <f t="shared" si="11"/>
        <v>0</v>
      </c>
      <c r="FE67" s="17">
        <f t="shared" si="11"/>
        <v>0</v>
      </c>
      <c r="FF67" s="17">
        <f t="shared" si="11"/>
        <v>0</v>
      </c>
      <c r="FG67" s="17">
        <f t="shared" si="11"/>
        <v>0</v>
      </c>
      <c r="FH67" s="17">
        <f t="shared" si="11"/>
        <v>0</v>
      </c>
      <c r="FI67" s="17">
        <f t="shared" si="11"/>
        <v>0</v>
      </c>
      <c r="FJ67" s="17">
        <f t="shared" si="11"/>
        <v>0</v>
      </c>
      <c r="FK67" s="17">
        <f t="shared" si="11"/>
        <v>0</v>
      </c>
      <c r="FL67" s="17">
        <f t="shared" si="11"/>
        <v>0</v>
      </c>
      <c r="FM67" s="17">
        <f t="shared" si="11"/>
        <v>0</v>
      </c>
      <c r="FN67" s="17">
        <f t="shared" si="11"/>
        <v>0</v>
      </c>
      <c r="FO67" s="17">
        <f t="shared" si="11"/>
        <v>0</v>
      </c>
      <c r="FP67" s="17">
        <f t="shared" si="11"/>
        <v>0</v>
      </c>
      <c r="FQ67" s="17">
        <f t="shared" si="11"/>
        <v>0</v>
      </c>
      <c r="FR67" s="17">
        <f t="shared" si="11"/>
        <v>0</v>
      </c>
      <c r="FS67" s="17">
        <f t="shared" si="11"/>
        <v>0</v>
      </c>
      <c r="FT67" s="17">
        <f t="shared" si="11"/>
        <v>0</v>
      </c>
      <c r="FU67" s="17">
        <f t="shared" si="11"/>
        <v>0</v>
      </c>
      <c r="FV67" s="17">
        <f t="shared" si="11"/>
        <v>0</v>
      </c>
      <c r="FW67" s="17">
        <f t="shared" si="11"/>
        <v>0</v>
      </c>
      <c r="FX67" s="17">
        <f t="shared" si="11"/>
        <v>0</v>
      </c>
      <c r="FY67" s="17">
        <f t="shared" si="11"/>
        <v>0</v>
      </c>
      <c r="FZ67" s="17">
        <f t="shared" si="11"/>
        <v>0</v>
      </c>
      <c r="GA67" s="17">
        <f t="shared" si="11"/>
        <v>0</v>
      </c>
      <c r="GB67" s="17">
        <f t="shared" si="11"/>
        <v>0</v>
      </c>
      <c r="GC67" s="17">
        <f t="shared" si="11"/>
        <v>0</v>
      </c>
      <c r="GD67" s="17">
        <f t="shared" si="11"/>
        <v>0</v>
      </c>
      <c r="GE67" s="17">
        <f t="shared" si="11"/>
        <v>0</v>
      </c>
      <c r="GF67" s="17">
        <f t="shared" si="11"/>
        <v>0</v>
      </c>
      <c r="GG67" s="17">
        <f t="shared" si="11"/>
        <v>0</v>
      </c>
      <c r="GH67" s="17">
        <f t="shared" si="11"/>
        <v>0</v>
      </c>
      <c r="GI67" s="17">
        <f t="shared" si="11"/>
        <v>0</v>
      </c>
      <c r="GJ67" s="17">
        <f t="shared" si="11"/>
        <v>0</v>
      </c>
      <c r="GK67" s="17">
        <f t="shared" si="11"/>
        <v>0</v>
      </c>
      <c r="GL67" s="17">
        <f t="shared" si="11"/>
        <v>0</v>
      </c>
      <c r="GM67" s="17">
        <f t="shared" si="11"/>
        <v>0</v>
      </c>
      <c r="GN67" s="17">
        <f t="shared" si="11"/>
        <v>0</v>
      </c>
      <c r="GO67" s="17">
        <f t="shared" si="11"/>
        <v>0</v>
      </c>
      <c r="GP67" s="17">
        <f t="shared" si="11"/>
        <v>0</v>
      </c>
      <c r="GQ67" s="17">
        <f t="shared" si="11"/>
        <v>0</v>
      </c>
      <c r="GR67" s="17">
        <f t="shared" si="11"/>
        <v>0</v>
      </c>
      <c r="GS67" s="17">
        <f t="shared" ref="GS67:GY67" si="12">SUM(SUMPRODUCT($E$26:$E$28,GS26:GS28)/100,$E$30*GS30/100,$E$44*GS44,$E$48*GS48,$E$52*GS52,SUMPRODUCT($E$56:$E$58,GS56:GS58),SUMPRODUCT($E$60:$E$63,GS60:GS63))</f>
        <v>0</v>
      </c>
      <c r="GT67" s="17">
        <f t="shared" si="12"/>
        <v>0</v>
      </c>
      <c r="GU67" s="17">
        <f t="shared" si="12"/>
        <v>0</v>
      </c>
      <c r="GV67" s="17">
        <f t="shared" si="12"/>
        <v>0</v>
      </c>
      <c r="GW67" s="17">
        <f t="shared" si="12"/>
        <v>0</v>
      </c>
      <c r="GX67" s="17">
        <f t="shared" si="12"/>
        <v>0</v>
      </c>
      <c r="GY67" s="17">
        <f t="shared" si="12"/>
        <v>0</v>
      </c>
      <c r="GZ67" s="33"/>
    </row>
    <row r="68" spans="1:208" ht="14">
      <c r="A68" s="386"/>
      <c r="B68" s="386"/>
      <c r="C68" s="386"/>
      <c r="D68" s="27" t="s">
        <v>3</v>
      </c>
      <c r="E68" s="16" t="s">
        <v>57</v>
      </c>
      <c r="F68" s="16" t="s">
        <v>57</v>
      </c>
      <c r="G68" s="17">
        <f>SUMPRODUCT($E$32:$E$35,G32:G35)/100</f>
        <v>0</v>
      </c>
      <c r="H68" s="17">
        <f>SUMPRODUCT($E$32:$E$35,H32:H35)/100</f>
        <v>0</v>
      </c>
      <c r="I68" s="17">
        <f t="shared" ref="I68:BT68" si="13">SUMPRODUCT($E$32:$E$35,I32:I35)/100</f>
        <v>0</v>
      </c>
      <c r="J68" s="17">
        <f t="shared" si="13"/>
        <v>0</v>
      </c>
      <c r="K68" s="17">
        <f t="shared" si="13"/>
        <v>0</v>
      </c>
      <c r="L68" s="17">
        <f t="shared" si="13"/>
        <v>0</v>
      </c>
      <c r="M68" s="17">
        <f t="shared" si="13"/>
        <v>0</v>
      </c>
      <c r="N68" s="17">
        <f t="shared" si="13"/>
        <v>0</v>
      </c>
      <c r="O68" s="17">
        <f t="shared" si="13"/>
        <v>0</v>
      </c>
      <c r="P68" s="17">
        <f t="shared" si="13"/>
        <v>0</v>
      </c>
      <c r="Q68" s="17">
        <f t="shared" si="13"/>
        <v>0</v>
      </c>
      <c r="R68" s="17">
        <f t="shared" si="13"/>
        <v>0</v>
      </c>
      <c r="S68" s="17">
        <f t="shared" si="13"/>
        <v>0</v>
      </c>
      <c r="T68" s="17">
        <f t="shared" si="13"/>
        <v>0</v>
      </c>
      <c r="U68" s="17">
        <f t="shared" si="13"/>
        <v>0</v>
      </c>
      <c r="V68" s="17">
        <f t="shared" si="13"/>
        <v>0</v>
      </c>
      <c r="W68" s="17">
        <f t="shared" si="13"/>
        <v>0</v>
      </c>
      <c r="X68" s="17">
        <f t="shared" si="13"/>
        <v>0</v>
      </c>
      <c r="Y68" s="17">
        <f t="shared" si="13"/>
        <v>0</v>
      </c>
      <c r="Z68" s="17">
        <f t="shared" si="13"/>
        <v>0</v>
      </c>
      <c r="AA68" s="17">
        <f t="shared" si="13"/>
        <v>0</v>
      </c>
      <c r="AB68" s="17">
        <f t="shared" si="13"/>
        <v>0</v>
      </c>
      <c r="AC68" s="17">
        <f t="shared" si="13"/>
        <v>0</v>
      </c>
      <c r="AD68" s="17">
        <f t="shared" si="13"/>
        <v>0</v>
      </c>
      <c r="AE68" s="17">
        <f t="shared" si="13"/>
        <v>0</v>
      </c>
      <c r="AF68" s="17">
        <f t="shared" si="13"/>
        <v>0</v>
      </c>
      <c r="AG68" s="17">
        <f t="shared" si="13"/>
        <v>0</v>
      </c>
      <c r="AH68" s="17">
        <f t="shared" si="13"/>
        <v>0</v>
      </c>
      <c r="AI68" s="17">
        <f t="shared" si="13"/>
        <v>0</v>
      </c>
      <c r="AJ68" s="17">
        <f t="shared" si="13"/>
        <v>0</v>
      </c>
      <c r="AK68" s="17">
        <f t="shared" si="13"/>
        <v>0</v>
      </c>
      <c r="AL68" s="17">
        <f t="shared" si="13"/>
        <v>0</v>
      </c>
      <c r="AM68" s="17">
        <f t="shared" si="13"/>
        <v>0</v>
      </c>
      <c r="AN68" s="17">
        <f t="shared" si="13"/>
        <v>0</v>
      </c>
      <c r="AO68" s="17">
        <f t="shared" si="13"/>
        <v>0</v>
      </c>
      <c r="AP68" s="17">
        <f t="shared" si="13"/>
        <v>0</v>
      </c>
      <c r="AQ68" s="17">
        <f t="shared" si="13"/>
        <v>0</v>
      </c>
      <c r="AR68" s="17">
        <f t="shared" si="13"/>
        <v>0</v>
      </c>
      <c r="AS68" s="17">
        <f t="shared" si="13"/>
        <v>0</v>
      </c>
      <c r="AT68" s="17">
        <f t="shared" si="13"/>
        <v>0</v>
      </c>
      <c r="AU68" s="17">
        <f t="shared" si="13"/>
        <v>0</v>
      </c>
      <c r="AV68" s="17">
        <f t="shared" si="13"/>
        <v>0</v>
      </c>
      <c r="AW68" s="17">
        <f t="shared" si="13"/>
        <v>0</v>
      </c>
      <c r="AX68" s="17">
        <f t="shared" si="13"/>
        <v>0</v>
      </c>
      <c r="AY68" s="17">
        <f t="shared" si="13"/>
        <v>0</v>
      </c>
      <c r="AZ68" s="17">
        <f t="shared" si="13"/>
        <v>0</v>
      </c>
      <c r="BA68" s="17">
        <f t="shared" si="13"/>
        <v>0</v>
      </c>
      <c r="BB68" s="17">
        <f t="shared" si="13"/>
        <v>0</v>
      </c>
      <c r="BC68" s="17">
        <f t="shared" si="13"/>
        <v>0</v>
      </c>
      <c r="BD68" s="17">
        <f t="shared" si="13"/>
        <v>0</v>
      </c>
      <c r="BE68" s="17">
        <f t="shared" si="13"/>
        <v>0</v>
      </c>
      <c r="BF68" s="17">
        <f t="shared" si="13"/>
        <v>0</v>
      </c>
      <c r="BG68" s="17">
        <f t="shared" si="13"/>
        <v>0</v>
      </c>
      <c r="BH68" s="17">
        <f t="shared" si="13"/>
        <v>0</v>
      </c>
      <c r="BI68" s="17">
        <f t="shared" si="13"/>
        <v>0</v>
      </c>
      <c r="BJ68" s="17">
        <f t="shared" si="13"/>
        <v>0</v>
      </c>
      <c r="BK68" s="17">
        <f t="shared" si="13"/>
        <v>0</v>
      </c>
      <c r="BL68" s="17">
        <f t="shared" si="13"/>
        <v>0</v>
      </c>
      <c r="BM68" s="17">
        <f t="shared" si="13"/>
        <v>0</v>
      </c>
      <c r="BN68" s="17">
        <f t="shared" si="13"/>
        <v>0</v>
      </c>
      <c r="BO68" s="17">
        <f t="shared" si="13"/>
        <v>0</v>
      </c>
      <c r="BP68" s="17">
        <f t="shared" si="13"/>
        <v>0</v>
      </c>
      <c r="BQ68" s="17">
        <f t="shared" si="13"/>
        <v>0</v>
      </c>
      <c r="BR68" s="17">
        <f t="shared" si="13"/>
        <v>0</v>
      </c>
      <c r="BS68" s="17">
        <f t="shared" si="13"/>
        <v>0</v>
      </c>
      <c r="BT68" s="17">
        <f t="shared" si="13"/>
        <v>0</v>
      </c>
      <c r="BU68" s="17">
        <f t="shared" ref="BU68:EF68" si="14">SUMPRODUCT($E$32:$E$35,BU32:BU35)/100</f>
        <v>0</v>
      </c>
      <c r="BV68" s="17">
        <f t="shared" si="14"/>
        <v>0</v>
      </c>
      <c r="BW68" s="17">
        <f t="shared" si="14"/>
        <v>0</v>
      </c>
      <c r="BX68" s="17">
        <f t="shared" si="14"/>
        <v>0</v>
      </c>
      <c r="BY68" s="17">
        <f t="shared" si="14"/>
        <v>0</v>
      </c>
      <c r="BZ68" s="17">
        <f t="shared" si="14"/>
        <v>0</v>
      </c>
      <c r="CA68" s="17">
        <f t="shared" si="14"/>
        <v>0</v>
      </c>
      <c r="CB68" s="17">
        <f t="shared" si="14"/>
        <v>0</v>
      </c>
      <c r="CC68" s="17">
        <f t="shared" si="14"/>
        <v>0</v>
      </c>
      <c r="CD68" s="17">
        <f t="shared" si="14"/>
        <v>0</v>
      </c>
      <c r="CE68" s="17">
        <f t="shared" si="14"/>
        <v>0</v>
      </c>
      <c r="CF68" s="17">
        <f t="shared" si="14"/>
        <v>0</v>
      </c>
      <c r="CG68" s="17">
        <f t="shared" si="14"/>
        <v>0</v>
      </c>
      <c r="CH68" s="17">
        <f t="shared" si="14"/>
        <v>0</v>
      </c>
      <c r="CI68" s="17">
        <f t="shared" si="14"/>
        <v>0</v>
      </c>
      <c r="CJ68" s="17">
        <f t="shared" si="14"/>
        <v>0</v>
      </c>
      <c r="CK68" s="17">
        <f t="shared" si="14"/>
        <v>0</v>
      </c>
      <c r="CL68" s="17">
        <f t="shared" si="14"/>
        <v>0</v>
      </c>
      <c r="CM68" s="17">
        <f t="shared" si="14"/>
        <v>0</v>
      </c>
      <c r="CN68" s="17">
        <f t="shared" si="14"/>
        <v>0</v>
      </c>
      <c r="CO68" s="17">
        <f t="shared" si="14"/>
        <v>0</v>
      </c>
      <c r="CP68" s="17">
        <f t="shared" si="14"/>
        <v>0</v>
      </c>
      <c r="CQ68" s="17">
        <f t="shared" si="14"/>
        <v>0</v>
      </c>
      <c r="CR68" s="17">
        <f t="shared" si="14"/>
        <v>0</v>
      </c>
      <c r="CS68" s="17">
        <f t="shared" si="14"/>
        <v>0</v>
      </c>
      <c r="CT68" s="17">
        <f t="shared" si="14"/>
        <v>0</v>
      </c>
      <c r="CU68" s="17">
        <f t="shared" si="14"/>
        <v>0</v>
      </c>
      <c r="CV68" s="17">
        <f t="shared" si="14"/>
        <v>0</v>
      </c>
      <c r="CW68" s="17">
        <f t="shared" si="14"/>
        <v>0</v>
      </c>
      <c r="CX68" s="17">
        <f t="shared" si="14"/>
        <v>0</v>
      </c>
      <c r="CY68" s="17">
        <f t="shared" si="14"/>
        <v>0</v>
      </c>
      <c r="CZ68" s="17">
        <f t="shared" si="14"/>
        <v>0</v>
      </c>
      <c r="DA68" s="17">
        <f t="shared" si="14"/>
        <v>0</v>
      </c>
      <c r="DB68" s="17">
        <f t="shared" si="14"/>
        <v>0</v>
      </c>
      <c r="DC68" s="17">
        <f t="shared" si="14"/>
        <v>0</v>
      </c>
      <c r="DD68" s="17">
        <f t="shared" si="14"/>
        <v>0</v>
      </c>
      <c r="DE68" s="17">
        <f t="shared" si="14"/>
        <v>0</v>
      </c>
      <c r="DF68" s="17">
        <f t="shared" si="14"/>
        <v>0</v>
      </c>
      <c r="DG68" s="17">
        <f t="shared" si="14"/>
        <v>0</v>
      </c>
      <c r="DH68" s="17">
        <f t="shared" si="14"/>
        <v>0</v>
      </c>
      <c r="DI68" s="17">
        <f t="shared" si="14"/>
        <v>0</v>
      </c>
      <c r="DJ68" s="17">
        <f t="shared" si="14"/>
        <v>0</v>
      </c>
      <c r="DK68" s="17">
        <f t="shared" si="14"/>
        <v>0</v>
      </c>
      <c r="DL68" s="17">
        <f t="shared" si="14"/>
        <v>0</v>
      </c>
      <c r="DM68" s="17">
        <f t="shared" si="14"/>
        <v>0</v>
      </c>
      <c r="DN68" s="17">
        <f t="shared" si="14"/>
        <v>0</v>
      </c>
      <c r="DO68" s="17">
        <f t="shared" si="14"/>
        <v>0</v>
      </c>
      <c r="DP68" s="17">
        <f t="shared" si="14"/>
        <v>0</v>
      </c>
      <c r="DQ68" s="17">
        <f t="shared" si="14"/>
        <v>0</v>
      </c>
      <c r="DR68" s="17">
        <f t="shared" si="14"/>
        <v>0</v>
      </c>
      <c r="DS68" s="17">
        <f t="shared" si="14"/>
        <v>0</v>
      </c>
      <c r="DT68" s="17">
        <f t="shared" si="14"/>
        <v>0</v>
      </c>
      <c r="DU68" s="17">
        <f t="shared" si="14"/>
        <v>0</v>
      </c>
      <c r="DV68" s="17">
        <f t="shared" si="14"/>
        <v>0</v>
      </c>
      <c r="DW68" s="17">
        <f t="shared" si="14"/>
        <v>0</v>
      </c>
      <c r="DX68" s="17">
        <f t="shared" si="14"/>
        <v>0</v>
      </c>
      <c r="DY68" s="17">
        <f t="shared" si="14"/>
        <v>0</v>
      </c>
      <c r="DZ68" s="17">
        <f t="shared" si="14"/>
        <v>0</v>
      </c>
      <c r="EA68" s="17">
        <f t="shared" si="14"/>
        <v>0</v>
      </c>
      <c r="EB68" s="17">
        <f t="shared" si="14"/>
        <v>0</v>
      </c>
      <c r="EC68" s="17">
        <f t="shared" si="14"/>
        <v>0</v>
      </c>
      <c r="ED68" s="17">
        <f t="shared" si="14"/>
        <v>0</v>
      </c>
      <c r="EE68" s="17">
        <f t="shared" si="14"/>
        <v>0</v>
      </c>
      <c r="EF68" s="17">
        <f t="shared" si="14"/>
        <v>0</v>
      </c>
      <c r="EG68" s="17">
        <f t="shared" ref="EG68:GR68" si="15">SUMPRODUCT($E$32:$E$35,EG32:EG35)/100</f>
        <v>0</v>
      </c>
      <c r="EH68" s="17">
        <f t="shared" si="15"/>
        <v>0</v>
      </c>
      <c r="EI68" s="17">
        <f t="shared" si="15"/>
        <v>0</v>
      </c>
      <c r="EJ68" s="17">
        <f t="shared" si="15"/>
        <v>0</v>
      </c>
      <c r="EK68" s="17">
        <f t="shared" si="15"/>
        <v>0</v>
      </c>
      <c r="EL68" s="17">
        <f t="shared" si="15"/>
        <v>0</v>
      </c>
      <c r="EM68" s="17">
        <f t="shared" si="15"/>
        <v>0</v>
      </c>
      <c r="EN68" s="17">
        <f t="shared" si="15"/>
        <v>0</v>
      </c>
      <c r="EO68" s="17">
        <f t="shared" si="15"/>
        <v>0</v>
      </c>
      <c r="EP68" s="17">
        <f t="shared" si="15"/>
        <v>0</v>
      </c>
      <c r="EQ68" s="17">
        <f t="shared" si="15"/>
        <v>0</v>
      </c>
      <c r="ER68" s="17">
        <f t="shared" si="15"/>
        <v>0</v>
      </c>
      <c r="ES68" s="17">
        <f t="shared" si="15"/>
        <v>0</v>
      </c>
      <c r="ET68" s="17">
        <f t="shared" si="15"/>
        <v>0</v>
      </c>
      <c r="EU68" s="17">
        <f t="shared" si="15"/>
        <v>0</v>
      </c>
      <c r="EV68" s="17">
        <f t="shared" si="15"/>
        <v>0</v>
      </c>
      <c r="EW68" s="17">
        <f t="shared" si="15"/>
        <v>0</v>
      </c>
      <c r="EX68" s="17">
        <f t="shared" si="15"/>
        <v>0</v>
      </c>
      <c r="EY68" s="17">
        <f t="shared" si="15"/>
        <v>0</v>
      </c>
      <c r="EZ68" s="17">
        <f t="shared" si="15"/>
        <v>0</v>
      </c>
      <c r="FA68" s="17">
        <f t="shared" si="15"/>
        <v>0</v>
      </c>
      <c r="FB68" s="17">
        <f t="shared" si="15"/>
        <v>0</v>
      </c>
      <c r="FC68" s="17">
        <f t="shared" si="15"/>
        <v>0</v>
      </c>
      <c r="FD68" s="17">
        <f t="shared" si="15"/>
        <v>0</v>
      </c>
      <c r="FE68" s="17">
        <f t="shared" si="15"/>
        <v>0</v>
      </c>
      <c r="FF68" s="17">
        <f t="shared" si="15"/>
        <v>0</v>
      </c>
      <c r="FG68" s="17">
        <f t="shared" si="15"/>
        <v>0</v>
      </c>
      <c r="FH68" s="17">
        <f t="shared" si="15"/>
        <v>0</v>
      </c>
      <c r="FI68" s="17">
        <f t="shared" si="15"/>
        <v>0</v>
      </c>
      <c r="FJ68" s="17">
        <f t="shared" si="15"/>
        <v>0</v>
      </c>
      <c r="FK68" s="17">
        <f t="shared" si="15"/>
        <v>0</v>
      </c>
      <c r="FL68" s="17">
        <f t="shared" si="15"/>
        <v>0</v>
      </c>
      <c r="FM68" s="17">
        <f t="shared" si="15"/>
        <v>0</v>
      </c>
      <c r="FN68" s="17">
        <f t="shared" si="15"/>
        <v>0</v>
      </c>
      <c r="FO68" s="17">
        <f t="shared" si="15"/>
        <v>0</v>
      </c>
      <c r="FP68" s="17">
        <f t="shared" si="15"/>
        <v>0</v>
      </c>
      <c r="FQ68" s="17">
        <f t="shared" si="15"/>
        <v>0</v>
      </c>
      <c r="FR68" s="17">
        <f t="shared" si="15"/>
        <v>0</v>
      </c>
      <c r="FS68" s="17">
        <f t="shared" si="15"/>
        <v>0</v>
      </c>
      <c r="FT68" s="17">
        <f t="shared" si="15"/>
        <v>0</v>
      </c>
      <c r="FU68" s="17">
        <f t="shared" si="15"/>
        <v>0</v>
      </c>
      <c r="FV68" s="17">
        <f t="shared" si="15"/>
        <v>0</v>
      </c>
      <c r="FW68" s="17">
        <f t="shared" si="15"/>
        <v>0</v>
      </c>
      <c r="FX68" s="17">
        <f t="shared" si="15"/>
        <v>0</v>
      </c>
      <c r="FY68" s="17">
        <f t="shared" si="15"/>
        <v>0</v>
      </c>
      <c r="FZ68" s="17">
        <f t="shared" si="15"/>
        <v>0</v>
      </c>
      <c r="GA68" s="17">
        <f t="shared" si="15"/>
        <v>0</v>
      </c>
      <c r="GB68" s="17">
        <f t="shared" si="15"/>
        <v>0</v>
      </c>
      <c r="GC68" s="17">
        <f t="shared" si="15"/>
        <v>0</v>
      </c>
      <c r="GD68" s="17">
        <f t="shared" si="15"/>
        <v>0</v>
      </c>
      <c r="GE68" s="17">
        <f t="shared" si="15"/>
        <v>0</v>
      </c>
      <c r="GF68" s="17">
        <f t="shared" si="15"/>
        <v>0</v>
      </c>
      <c r="GG68" s="17">
        <f t="shared" si="15"/>
        <v>0</v>
      </c>
      <c r="GH68" s="17">
        <f t="shared" si="15"/>
        <v>0</v>
      </c>
      <c r="GI68" s="17">
        <f t="shared" si="15"/>
        <v>0</v>
      </c>
      <c r="GJ68" s="17">
        <f t="shared" si="15"/>
        <v>0</v>
      </c>
      <c r="GK68" s="17">
        <f t="shared" si="15"/>
        <v>0</v>
      </c>
      <c r="GL68" s="17">
        <f t="shared" si="15"/>
        <v>0</v>
      </c>
      <c r="GM68" s="17">
        <f t="shared" si="15"/>
        <v>0</v>
      </c>
      <c r="GN68" s="17">
        <f t="shared" si="15"/>
        <v>0</v>
      </c>
      <c r="GO68" s="17">
        <f t="shared" si="15"/>
        <v>0</v>
      </c>
      <c r="GP68" s="17">
        <f t="shared" si="15"/>
        <v>0</v>
      </c>
      <c r="GQ68" s="17">
        <f t="shared" si="15"/>
        <v>0</v>
      </c>
      <c r="GR68" s="17">
        <f t="shared" si="15"/>
        <v>0</v>
      </c>
      <c r="GS68" s="17">
        <f t="shared" ref="GS68:GY68" si="16">SUMPRODUCT($E$32:$E$35,GS32:GS35)/100</f>
        <v>0</v>
      </c>
      <c r="GT68" s="17">
        <f t="shared" si="16"/>
        <v>0</v>
      </c>
      <c r="GU68" s="17">
        <f t="shared" si="16"/>
        <v>0</v>
      </c>
      <c r="GV68" s="17">
        <f t="shared" si="16"/>
        <v>0</v>
      </c>
      <c r="GW68" s="17">
        <f t="shared" si="16"/>
        <v>0</v>
      </c>
      <c r="GX68" s="17">
        <f t="shared" si="16"/>
        <v>0</v>
      </c>
      <c r="GY68" s="17">
        <f t="shared" si="16"/>
        <v>0</v>
      </c>
      <c r="GZ68" s="33"/>
    </row>
    <row r="69" spans="1:208">
      <c r="A69" s="386"/>
      <c r="B69" s="386"/>
      <c r="C69" s="386"/>
      <c r="D69" s="28" t="s">
        <v>34</v>
      </c>
      <c r="E69" s="16" t="s">
        <v>57</v>
      </c>
      <c r="F69" s="16" t="s">
        <v>57</v>
      </c>
      <c r="G69" s="17">
        <f>SUM(G65:G68)</f>
        <v>0</v>
      </c>
      <c r="H69" s="17">
        <f>SUM(H65:H68)</f>
        <v>0</v>
      </c>
      <c r="I69" s="17">
        <f t="shared" ref="I69:BT69" si="17">SUM(I65:I68)</f>
        <v>0</v>
      </c>
      <c r="J69" s="17">
        <f t="shared" si="17"/>
        <v>0</v>
      </c>
      <c r="K69" s="17">
        <f t="shared" si="17"/>
        <v>0</v>
      </c>
      <c r="L69" s="17">
        <f t="shared" si="17"/>
        <v>0</v>
      </c>
      <c r="M69" s="17">
        <f t="shared" si="17"/>
        <v>0</v>
      </c>
      <c r="N69" s="17">
        <f t="shared" si="17"/>
        <v>0</v>
      </c>
      <c r="O69" s="17">
        <f t="shared" si="17"/>
        <v>0</v>
      </c>
      <c r="P69" s="17">
        <f t="shared" si="17"/>
        <v>0</v>
      </c>
      <c r="Q69" s="17">
        <f t="shared" si="17"/>
        <v>0</v>
      </c>
      <c r="R69" s="17">
        <f t="shared" si="17"/>
        <v>0</v>
      </c>
      <c r="S69" s="17">
        <f t="shared" si="17"/>
        <v>0</v>
      </c>
      <c r="T69" s="17">
        <f t="shared" si="17"/>
        <v>0</v>
      </c>
      <c r="U69" s="17">
        <f t="shared" si="17"/>
        <v>0</v>
      </c>
      <c r="V69" s="17">
        <f t="shared" si="17"/>
        <v>0</v>
      </c>
      <c r="W69" s="17">
        <f t="shared" si="17"/>
        <v>0</v>
      </c>
      <c r="X69" s="17">
        <f t="shared" si="17"/>
        <v>0</v>
      </c>
      <c r="Y69" s="17">
        <f t="shared" si="17"/>
        <v>0</v>
      </c>
      <c r="Z69" s="17">
        <f t="shared" si="17"/>
        <v>0</v>
      </c>
      <c r="AA69" s="17">
        <f t="shared" si="17"/>
        <v>0</v>
      </c>
      <c r="AB69" s="17">
        <f t="shared" si="17"/>
        <v>0</v>
      </c>
      <c r="AC69" s="17">
        <f t="shared" si="17"/>
        <v>0</v>
      </c>
      <c r="AD69" s="17">
        <f t="shared" si="17"/>
        <v>0</v>
      </c>
      <c r="AE69" s="17">
        <f t="shared" si="17"/>
        <v>0</v>
      </c>
      <c r="AF69" s="17">
        <f t="shared" si="17"/>
        <v>0</v>
      </c>
      <c r="AG69" s="17">
        <f t="shared" si="17"/>
        <v>0</v>
      </c>
      <c r="AH69" s="17">
        <f t="shared" si="17"/>
        <v>0</v>
      </c>
      <c r="AI69" s="17">
        <f t="shared" si="17"/>
        <v>0</v>
      </c>
      <c r="AJ69" s="17">
        <f t="shared" si="17"/>
        <v>0</v>
      </c>
      <c r="AK69" s="17">
        <f t="shared" si="17"/>
        <v>0</v>
      </c>
      <c r="AL69" s="17">
        <f t="shared" si="17"/>
        <v>0</v>
      </c>
      <c r="AM69" s="17">
        <f t="shared" si="17"/>
        <v>0</v>
      </c>
      <c r="AN69" s="17">
        <f t="shared" si="17"/>
        <v>0</v>
      </c>
      <c r="AO69" s="17">
        <f t="shared" si="17"/>
        <v>0</v>
      </c>
      <c r="AP69" s="17">
        <f t="shared" si="17"/>
        <v>0</v>
      </c>
      <c r="AQ69" s="17">
        <f t="shared" si="17"/>
        <v>0</v>
      </c>
      <c r="AR69" s="17">
        <f t="shared" si="17"/>
        <v>0</v>
      </c>
      <c r="AS69" s="17">
        <f t="shared" si="17"/>
        <v>0</v>
      </c>
      <c r="AT69" s="17">
        <f t="shared" si="17"/>
        <v>0</v>
      </c>
      <c r="AU69" s="17">
        <f t="shared" si="17"/>
        <v>0</v>
      </c>
      <c r="AV69" s="17">
        <f t="shared" si="17"/>
        <v>0</v>
      </c>
      <c r="AW69" s="17">
        <f t="shared" si="17"/>
        <v>0</v>
      </c>
      <c r="AX69" s="17">
        <f t="shared" si="17"/>
        <v>0</v>
      </c>
      <c r="AY69" s="17">
        <f t="shared" si="17"/>
        <v>0</v>
      </c>
      <c r="AZ69" s="17">
        <f t="shared" si="17"/>
        <v>0</v>
      </c>
      <c r="BA69" s="17">
        <f t="shared" si="17"/>
        <v>0</v>
      </c>
      <c r="BB69" s="17">
        <f t="shared" si="17"/>
        <v>0</v>
      </c>
      <c r="BC69" s="17">
        <f t="shared" si="17"/>
        <v>0</v>
      </c>
      <c r="BD69" s="17">
        <f t="shared" si="17"/>
        <v>0</v>
      </c>
      <c r="BE69" s="17">
        <f t="shared" si="17"/>
        <v>0</v>
      </c>
      <c r="BF69" s="17">
        <f t="shared" si="17"/>
        <v>0</v>
      </c>
      <c r="BG69" s="17">
        <f t="shared" si="17"/>
        <v>0</v>
      </c>
      <c r="BH69" s="17">
        <f t="shared" si="17"/>
        <v>0</v>
      </c>
      <c r="BI69" s="17">
        <f t="shared" si="17"/>
        <v>0</v>
      </c>
      <c r="BJ69" s="17">
        <f t="shared" si="17"/>
        <v>0</v>
      </c>
      <c r="BK69" s="17">
        <f t="shared" si="17"/>
        <v>0</v>
      </c>
      <c r="BL69" s="17">
        <f t="shared" si="17"/>
        <v>0</v>
      </c>
      <c r="BM69" s="17">
        <f t="shared" si="17"/>
        <v>0</v>
      </c>
      <c r="BN69" s="17">
        <f t="shared" si="17"/>
        <v>0</v>
      </c>
      <c r="BO69" s="17">
        <f t="shared" si="17"/>
        <v>0</v>
      </c>
      <c r="BP69" s="17">
        <f t="shared" si="17"/>
        <v>0</v>
      </c>
      <c r="BQ69" s="17">
        <f t="shared" si="17"/>
        <v>0</v>
      </c>
      <c r="BR69" s="17">
        <f t="shared" si="17"/>
        <v>0</v>
      </c>
      <c r="BS69" s="17">
        <f t="shared" si="17"/>
        <v>0</v>
      </c>
      <c r="BT69" s="17">
        <f t="shared" si="17"/>
        <v>0</v>
      </c>
      <c r="BU69" s="17">
        <f t="shared" ref="BU69:EF69" si="18">SUM(BU65:BU68)</f>
        <v>0</v>
      </c>
      <c r="BV69" s="17">
        <f t="shared" si="18"/>
        <v>0</v>
      </c>
      <c r="BW69" s="17">
        <f t="shared" si="18"/>
        <v>0</v>
      </c>
      <c r="BX69" s="17">
        <f t="shared" si="18"/>
        <v>0</v>
      </c>
      <c r="BY69" s="17">
        <f t="shared" si="18"/>
        <v>0</v>
      </c>
      <c r="BZ69" s="17">
        <f t="shared" si="18"/>
        <v>0</v>
      </c>
      <c r="CA69" s="17">
        <f t="shared" si="18"/>
        <v>0</v>
      </c>
      <c r="CB69" s="17">
        <f t="shared" si="18"/>
        <v>0</v>
      </c>
      <c r="CC69" s="17">
        <f t="shared" si="18"/>
        <v>0</v>
      </c>
      <c r="CD69" s="17">
        <f t="shared" si="18"/>
        <v>0</v>
      </c>
      <c r="CE69" s="17">
        <f t="shared" si="18"/>
        <v>0</v>
      </c>
      <c r="CF69" s="17">
        <f t="shared" si="18"/>
        <v>0</v>
      </c>
      <c r="CG69" s="17">
        <f t="shared" si="18"/>
        <v>0</v>
      </c>
      <c r="CH69" s="17">
        <f t="shared" si="18"/>
        <v>0</v>
      </c>
      <c r="CI69" s="17">
        <f t="shared" si="18"/>
        <v>0</v>
      </c>
      <c r="CJ69" s="17">
        <f t="shared" si="18"/>
        <v>0</v>
      </c>
      <c r="CK69" s="17">
        <f t="shared" si="18"/>
        <v>0</v>
      </c>
      <c r="CL69" s="17">
        <f t="shared" si="18"/>
        <v>0</v>
      </c>
      <c r="CM69" s="17">
        <f t="shared" si="18"/>
        <v>0</v>
      </c>
      <c r="CN69" s="17">
        <f t="shared" si="18"/>
        <v>0</v>
      </c>
      <c r="CO69" s="17">
        <f t="shared" si="18"/>
        <v>0</v>
      </c>
      <c r="CP69" s="17">
        <f t="shared" si="18"/>
        <v>0</v>
      </c>
      <c r="CQ69" s="17">
        <f t="shared" si="18"/>
        <v>0</v>
      </c>
      <c r="CR69" s="17">
        <f t="shared" si="18"/>
        <v>0</v>
      </c>
      <c r="CS69" s="17">
        <f t="shared" si="18"/>
        <v>0</v>
      </c>
      <c r="CT69" s="17">
        <f t="shared" si="18"/>
        <v>0</v>
      </c>
      <c r="CU69" s="17">
        <f t="shared" si="18"/>
        <v>0</v>
      </c>
      <c r="CV69" s="17">
        <f t="shared" si="18"/>
        <v>0</v>
      </c>
      <c r="CW69" s="17">
        <f t="shared" si="18"/>
        <v>0</v>
      </c>
      <c r="CX69" s="17">
        <f t="shared" si="18"/>
        <v>0</v>
      </c>
      <c r="CY69" s="17">
        <f t="shared" si="18"/>
        <v>0</v>
      </c>
      <c r="CZ69" s="17">
        <f t="shared" si="18"/>
        <v>0</v>
      </c>
      <c r="DA69" s="17">
        <f t="shared" si="18"/>
        <v>0</v>
      </c>
      <c r="DB69" s="17">
        <f t="shared" si="18"/>
        <v>0</v>
      </c>
      <c r="DC69" s="17">
        <f t="shared" si="18"/>
        <v>0</v>
      </c>
      <c r="DD69" s="17">
        <f t="shared" si="18"/>
        <v>0</v>
      </c>
      <c r="DE69" s="17">
        <f t="shared" si="18"/>
        <v>0</v>
      </c>
      <c r="DF69" s="17">
        <f t="shared" si="18"/>
        <v>0</v>
      </c>
      <c r="DG69" s="17">
        <f t="shared" si="18"/>
        <v>0</v>
      </c>
      <c r="DH69" s="17">
        <f t="shared" si="18"/>
        <v>0</v>
      </c>
      <c r="DI69" s="17">
        <f t="shared" si="18"/>
        <v>0</v>
      </c>
      <c r="DJ69" s="17">
        <f t="shared" si="18"/>
        <v>0</v>
      </c>
      <c r="DK69" s="17">
        <f t="shared" si="18"/>
        <v>0</v>
      </c>
      <c r="DL69" s="17">
        <f t="shared" si="18"/>
        <v>0</v>
      </c>
      <c r="DM69" s="17">
        <f t="shared" si="18"/>
        <v>0</v>
      </c>
      <c r="DN69" s="17">
        <f t="shared" si="18"/>
        <v>0</v>
      </c>
      <c r="DO69" s="17">
        <f t="shared" si="18"/>
        <v>0</v>
      </c>
      <c r="DP69" s="17">
        <f t="shared" si="18"/>
        <v>0</v>
      </c>
      <c r="DQ69" s="17">
        <f t="shared" si="18"/>
        <v>0</v>
      </c>
      <c r="DR69" s="17">
        <f t="shared" si="18"/>
        <v>0</v>
      </c>
      <c r="DS69" s="17">
        <f t="shared" si="18"/>
        <v>0</v>
      </c>
      <c r="DT69" s="17">
        <f t="shared" si="18"/>
        <v>0</v>
      </c>
      <c r="DU69" s="17">
        <f t="shared" si="18"/>
        <v>0</v>
      </c>
      <c r="DV69" s="17">
        <f t="shared" si="18"/>
        <v>0</v>
      </c>
      <c r="DW69" s="17">
        <f t="shared" si="18"/>
        <v>0</v>
      </c>
      <c r="DX69" s="17">
        <f t="shared" si="18"/>
        <v>0</v>
      </c>
      <c r="DY69" s="17">
        <f t="shared" si="18"/>
        <v>0</v>
      </c>
      <c r="DZ69" s="17">
        <f t="shared" si="18"/>
        <v>0</v>
      </c>
      <c r="EA69" s="17">
        <f t="shared" si="18"/>
        <v>0</v>
      </c>
      <c r="EB69" s="17">
        <f t="shared" si="18"/>
        <v>0</v>
      </c>
      <c r="EC69" s="17">
        <f t="shared" si="18"/>
        <v>0</v>
      </c>
      <c r="ED69" s="17">
        <f t="shared" si="18"/>
        <v>0</v>
      </c>
      <c r="EE69" s="17">
        <f t="shared" si="18"/>
        <v>0</v>
      </c>
      <c r="EF69" s="17">
        <f t="shared" si="18"/>
        <v>0</v>
      </c>
      <c r="EG69" s="17">
        <f t="shared" ref="EG69:GR69" si="19">SUM(EG65:EG68)</f>
        <v>0</v>
      </c>
      <c r="EH69" s="17">
        <f t="shared" si="19"/>
        <v>0</v>
      </c>
      <c r="EI69" s="17">
        <f t="shared" si="19"/>
        <v>0</v>
      </c>
      <c r="EJ69" s="17">
        <f t="shared" si="19"/>
        <v>0</v>
      </c>
      <c r="EK69" s="17">
        <f t="shared" si="19"/>
        <v>0</v>
      </c>
      <c r="EL69" s="17">
        <f t="shared" si="19"/>
        <v>0</v>
      </c>
      <c r="EM69" s="17">
        <f t="shared" si="19"/>
        <v>0</v>
      </c>
      <c r="EN69" s="17">
        <f t="shared" si="19"/>
        <v>0</v>
      </c>
      <c r="EO69" s="17">
        <f t="shared" si="19"/>
        <v>0</v>
      </c>
      <c r="EP69" s="17">
        <f t="shared" si="19"/>
        <v>0</v>
      </c>
      <c r="EQ69" s="17">
        <f t="shared" si="19"/>
        <v>0</v>
      </c>
      <c r="ER69" s="17">
        <f t="shared" si="19"/>
        <v>0</v>
      </c>
      <c r="ES69" s="17">
        <f t="shared" si="19"/>
        <v>0</v>
      </c>
      <c r="ET69" s="17">
        <f t="shared" si="19"/>
        <v>0</v>
      </c>
      <c r="EU69" s="17">
        <f t="shared" si="19"/>
        <v>0</v>
      </c>
      <c r="EV69" s="17">
        <f t="shared" si="19"/>
        <v>0</v>
      </c>
      <c r="EW69" s="17">
        <f t="shared" si="19"/>
        <v>0</v>
      </c>
      <c r="EX69" s="17">
        <f t="shared" si="19"/>
        <v>0</v>
      </c>
      <c r="EY69" s="17">
        <f t="shared" si="19"/>
        <v>0</v>
      </c>
      <c r="EZ69" s="17">
        <f t="shared" si="19"/>
        <v>0</v>
      </c>
      <c r="FA69" s="17">
        <f t="shared" si="19"/>
        <v>0</v>
      </c>
      <c r="FB69" s="17">
        <f t="shared" si="19"/>
        <v>0</v>
      </c>
      <c r="FC69" s="17">
        <f t="shared" si="19"/>
        <v>0</v>
      </c>
      <c r="FD69" s="17">
        <f t="shared" si="19"/>
        <v>0</v>
      </c>
      <c r="FE69" s="17">
        <f t="shared" si="19"/>
        <v>0</v>
      </c>
      <c r="FF69" s="17">
        <f t="shared" si="19"/>
        <v>0</v>
      </c>
      <c r="FG69" s="17">
        <f t="shared" si="19"/>
        <v>0</v>
      </c>
      <c r="FH69" s="17">
        <f t="shared" si="19"/>
        <v>0</v>
      </c>
      <c r="FI69" s="17">
        <f t="shared" si="19"/>
        <v>0</v>
      </c>
      <c r="FJ69" s="17">
        <f t="shared" si="19"/>
        <v>0</v>
      </c>
      <c r="FK69" s="17">
        <f t="shared" si="19"/>
        <v>0</v>
      </c>
      <c r="FL69" s="17">
        <f t="shared" si="19"/>
        <v>0</v>
      </c>
      <c r="FM69" s="17">
        <f t="shared" si="19"/>
        <v>0</v>
      </c>
      <c r="FN69" s="17">
        <f t="shared" si="19"/>
        <v>0</v>
      </c>
      <c r="FO69" s="17">
        <f t="shared" si="19"/>
        <v>0</v>
      </c>
      <c r="FP69" s="17">
        <f t="shared" si="19"/>
        <v>0</v>
      </c>
      <c r="FQ69" s="17">
        <f t="shared" si="19"/>
        <v>0</v>
      </c>
      <c r="FR69" s="17">
        <f t="shared" si="19"/>
        <v>0</v>
      </c>
      <c r="FS69" s="17">
        <f t="shared" si="19"/>
        <v>0</v>
      </c>
      <c r="FT69" s="17">
        <f t="shared" si="19"/>
        <v>0</v>
      </c>
      <c r="FU69" s="17">
        <f t="shared" si="19"/>
        <v>0</v>
      </c>
      <c r="FV69" s="17">
        <f t="shared" si="19"/>
        <v>0</v>
      </c>
      <c r="FW69" s="17">
        <f t="shared" si="19"/>
        <v>0</v>
      </c>
      <c r="FX69" s="17">
        <f t="shared" si="19"/>
        <v>0</v>
      </c>
      <c r="FY69" s="17">
        <f t="shared" si="19"/>
        <v>0</v>
      </c>
      <c r="FZ69" s="17">
        <f t="shared" si="19"/>
        <v>0</v>
      </c>
      <c r="GA69" s="17">
        <f t="shared" si="19"/>
        <v>0</v>
      </c>
      <c r="GB69" s="17">
        <f t="shared" si="19"/>
        <v>0</v>
      </c>
      <c r="GC69" s="17">
        <f t="shared" si="19"/>
        <v>0</v>
      </c>
      <c r="GD69" s="17">
        <f t="shared" si="19"/>
        <v>0</v>
      </c>
      <c r="GE69" s="17">
        <f t="shared" si="19"/>
        <v>0</v>
      </c>
      <c r="GF69" s="17">
        <f t="shared" si="19"/>
        <v>0</v>
      </c>
      <c r="GG69" s="17">
        <f t="shared" si="19"/>
        <v>0</v>
      </c>
      <c r="GH69" s="17">
        <f t="shared" si="19"/>
        <v>0</v>
      </c>
      <c r="GI69" s="17">
        <f t="shared" si="19"/>
        <v>0</v>
      </c>
      <c r="GJ69" s="17">
        <f t="shared" si="19"/>
        <v>0</v>
      </c>
      <c r="GK69" s="17">
        <f t="shared" si="19"/>
        <v>0</v>
      </c>
      <c r="GL69" s="17">
        <f t="shared" si="19"/>
        <v>0</v>
      </c>
      <c r="GM69" s="17">
        <f t="shared" si="19"/>
        <v>0</v>
      </c>
      <c r="GN69" s="17">
        <f t="shared" si="19"/>
        <v>0</v>
      </c>
      <c r="GO69" s="17">
        <f t="shared" si="19"/>
        <v>0</v>
      </c>
      <c r="GP69" s="17">
        <f t="shared" si="19"/>
        <v>0</v>
      </c>
      <c r="GQ69" s="17">
        <f t="shared" si="19"/>
        <v>0</v>
      </c>
      <c r="GR69" s="17">
        <f t="shared" si="19"/>
        <v>0</v>
      </c>
      <c r="GS69" s="17">
        <f t="shared" ref="GS69:GY69" si="20">SUM(GS65:GS68)</f>
        <v>0</v>
      </c>
      <c r="GT69" s="17">
        <f t="shared" si="20"/>
        <v>0</v>
      </c>
      <c r="GU69" s="17">
        <f t="shared" si="20"/>
        <v>0</v>
      </c>
      <c r="GV69" s="17">
        <f t="shared" si="20"/>
        <v>0</v>
      </c>
      <c r="GW69" s="17">
        <f t="shared" si="20"/>
        <v>0</v>
      </c>
      <c r="GX69" s="17">
        <f t="shared" si="20"/>
        <v>0</v>
      </c>
      <c r="GY69" s="17">
        <f t="shared" si="20"/>
        <v>0</v>
      </c>
      <c r="GZ69" s="33"/>
    </row>
    <row r="70" spans="1:208">
      <c r="A70" s="4"/>
      <c r="B70" s="4"/>
      <c r="C70" s="4"/>
      <c r="D70" s="4"/>
      <c r="E70" s="4"/>
      <c r="F70" s="4"/>
    </row>
    <row r="71" spans="1:208">
      <c r="A71" s="4"/>
      <c r="B71" s="4"/>
      <c r="C71" s="4"/>
      <c r="D71" s="4"/>
      <c r="E71" s="4"/>
      <c r="F71" s="4"/>
    </row>
    <row r="72" spans="1:208">
      <c r="A72" s="4"/>
      <c r="B72" s="4"/>
      <c r="C72" s="4"/>
      <c r="D72" s="4"/>
      <c r="E72" s="4"/>
      <c r="F72" s="4"/>
    </row>
    <row r="73" spans="1:208">
      <c r="A73" s="4"/>
      <c r="B73" s="4"/>
      <c r="C73" s="4"/>
      <c r="D73" s="4"/>
      <c r="E73" s="4"/>
      <c r="F73" s="4"/>
    </row>
    <row r="74" spans="1:208">
      <c r="A74" s="326"/>
      <c r="B74" s="326"/>
      <c r="C74" s="326"/>
      <c r="D74" s="4"/>
      <c r="E74" s="4"/>
      <c r="F74" s="4"/>
    </row>
  </sheetData>
  <sheetProtection formatCells="0" formatColumns="0" formatRows="0" insertColumns="0" insertRows="0" insertHyperlinks="0" deleteColumns="0" deleteRows="0" sort="0" autoFilter="0" pivotTables="0"/>
  <protectedRanges>
    <protectedRange sqref="H2:GZ31 H35:GZ64 L32:GZ34" name="Диапазон1"/>
    <protectedRange sqref="I32:K34" name="Диапазон1_1"/>
    <protectedRange sqref="H33" name="Диапазон1_1_1"/>
    <protectedRange sqref="H34" name="Диапазон1_1_1_1"/>
  </protectedRanges>
  <customSheetViews>
    <customSheetView guid="{C58577AC-84F7-41FE-9C1B-E37259F31505}" hiddenColumns="1" state="hidden" topLeftCell="A4">
      <selection activeCell="J2" sqref="J2"/>
      <pageMargins left="0.7" right="0.7" top="0.75" bottom="0.75" header="0.3" footer="0.3"/>
      <pageSetup paperSize="9" orientation="portrait" r:id="rId1"/>
    </customSheetView>
    <customSheetView guid="{B81A15F7-27F3-49E2-B426-C7176D26F228}" hiddenColumns="1" topLeftCell="A4">
      <selection activeCell="H2" sqref="H2"/>
      <pageMargins left="0.7" right="0.7" top="0.75" bottom="0.75" header="0.3" footer="0.3"/>
      <pageSetup paperSize="9" orientation="portrait" r:id="rId2"/>
    </customSheetView>
    <customSheetView guid="{1C24500D-78C6-4EED-A5DD-831582AD7DB7}" hiddenColumns="1" topLeftCell="A4">
      <selection activeCell="H2" sqref="H2"/>
      <pageMargins left="0.7" right="0.7" top="0.75" bottom="0.75" header="0.3" footer="0.3"/>
      <pageSetup paperSize="9" orientation="portrait" r:id="rId3"/>
    </customSheetView>
    <customSheetView guid="{53CEAE30-DC92-4820-8624-C39AF70628F9}" hiddenColumns="1" topLeftCell="A4">
      <selection activeCell="H2" sqref="H2"/>
      <pageMargins left="0.7" right="0.7" top="0.75" bottom="0.75" header="0.3" footer="0.3"/>
      <pageSetup paperSize="9" orientation="portrait" r:id="rId4"/>
    </customSheetView>
    <customSheetView guid="{DF4E1039-9906-49B2-B165-01E41C44BE5F}" hiddenColumns="1" topLeftCell="A4">
      <selection activeCell="H2" sqref="H2"/>
      <pageMargins left="0.7" right="0.7" top="0.75" bottom="0.75" header="0.3" footer="0.3"/>
      <pageSetup paperSize="9" orientation="portrait" r:id="rId5"/>
    </customSheetView>
  </customSheetViews>
  <mergeCells count="56">
    <mergeCell ref="A7:F7"/>
    <mergeCell ref="GZ2:GZ3"/>
    <mergeCell ref="F3:G3"/>
    <mergeCell ref="B4:F4"/>
    <mergeCell ref="B5:F5"/>
    <mergeCell ref="A1:J1"/>
    <mergeCell ref="A2:A3"/>
    <mergeCell ref="B2:B3"/>
    <mergeCell ref="C2:C3"/>
    <mergeCell ref="D2:D3"/>
    <mergeCell ref="F2:G2"/>
    <mergeCell ref="A8:A17"/>
    <mergeCell ref="B8:B12"/>
    <mergeCell ref="C8:C10"/>
    <mergeCell ref="C11:C12"/>
    <mergeCell ref="B13:B17"/>
    <mergeCell ref="C13:C15"/>
    <mergeCell ref="C16:C17"/>
    <mergeCell ref="A36:E36"/>
    <mergeCell ref="A18:A19"/>
    <mergeCell ref="A20:E20"/>
    <mergeCell ref="A21:A28"/>
    <mergeCell ref="B21:B25"/>
    <mergeCell ref="C21:C23"/>
    <mergeCell ref="C24:C25"/>
    <mergeCell ref="B26:B28"/>
    <mergeCell ref="C26:C28"/>
    <mergeCell ref="A29:A30"/>
    <mergeCell ref="A31:E31"/>
    <mergeCell ref="A32:A34"/>
    <mergeCell ref="B32:B34"/>
    <mergeCell ref="C32:C34"/>
    <mergeCell ref="A57:B57"/>
    <mergeCell ref="A37:B37"/>
    <mergeCell ref="A38:B40"/>
    <mergeCell ref="C38:C40"/>
    <mergeCell ref="A41:B44"/>
    <mergeCell ref="C41:C44"/>
    <mergeCell ref="A45:B48"/>
    <mergeCell ref="C45:C48"/>
    <mergeCell ref="A64:B64"/>
    <mergeCell ref="A65:C69"/>
    <mergeCell ref="A74:C74"/>
    <mergeCell ref="A4:A5"/>
    <mergeCell ref="A6:F6"/>
    <mergeCell ref="A58:B58"/>
    <mergeCell ref="A59:B60"/>
    <mergeCell ref="C59:C60"/>
    <mergeCell ref="A61:B61"/>
    <mergeCell ref="A62:B62"/>
    <mergeCell ref="A63:B63"/>
    <mergeCell ref="A49:B52"/>
    <mergeCell ref="C49:C52"/>
    <mergeCell ref="A53:B55"/>
    <mergeCell ref="C53:C55"/>
    <mergeCell ref="A56:B56"/>
  </mergeCells>
  <dataValidations count="1">
    <dataValidation type="list" allowBlank="1" showInputMessage="1" showErrorMessage="1" sqref="H3:GY3" xr:uid="{00000000-0002-0000-0500-000000000000}">
      <formula1>#REF!</formula1>
    </dataValidation>
  </dataValidations>
  <pageMargins left="0.7" right="0.7" top="0.75" bottom="0.75" header="0.3" footer="0.3"/>
  <pageSetup paperSize="9" orientation="portrait"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6"/>
  <dimension ref="A1:GA78"/>
  <sheetViews>
    <sheetView topLeftCell="A19" zoomScale="70" zoomScaleNormal="70" workbookViewId="0">
      <selection activeCell="J2" sqref="J2"/>
    </sheetView>
  </sheetViews>
  <sheetFormatPr baseColWidth="10" defaultColWidth="11" defaultRowHeight="13" outlineLevelRow="1" outlineLevelCol="1"/>
  <cols>
    <col min="1" max="1" width="11" style="1"/>
    <col min="2" max="2" width="8.6640625" style="1" customWidth="1"/>
    <col min="3" max="3" width="7.1640625" style="1" customWidth="1"/>
    <col min="4" max="4" width="13.1640625" style="1" customWidth="1"/>
    <col min="5" max="5" width="14.6640625" style="1" customWidth="1"/>
    <col min="6" max="6" width="12.5" style="1" customWidth="1"/>
    <col min="7" max="7" width="11.83203125" style="1" customWidth="1"/>
    <col min="8" max="8" width="14" style="1" customWidth="1"/>
    <col min="9" max="10" width="24.6640625" style="1" hidden="1" customWidth="1"/>
    <col min="11" max="11" width="24.6640625" hidden="1" customWidth="1"/>
    <col min="12" max="12" width="24.6640625" style="1" hidden="1" customWidth="1"/>
    <col min="13" max="13" width="19" style="1" hidden="1" customWidth="1"/>
    <col min="14" max="182" width="11" style="1" hidden="1" customWidth="1" outlineLevel="1"/>
    <col min="183" max="183" width="11" style="1" collapsed="1"/>
    <col min="184" max="16384" width="11" style="1"/>
  </cols>
  <sheetData>
    <row r="1" spans="1:183" ht="48" customHeight="1">
      <c r="A1" s="395" t="e">
        <f>"Динамика условных единиц "&amp;INDEX(#REF!,#REF!)&amp;" в рамках выполнения технологического присоединения за "&amp;INDEX(#REF!,#REF!)&amp;" ("&amp;INDEX(#REF!,#REF!)&amp;")."</f>
        <v>#REF!</v>
      </c>
      <c r="B1" s="396"/>
      <c r="C1" s="396"/>
      <c r="D1" s="396"/>
      <c r="E1" s="396"/>
      <c r="F1" s="396"/>
      <c r="G1" s="396"/>
      <c r="H1" s="396"/>
      <c r="I1" s="396"/>
      <c r="J1" s="396"/>
      <c r="GA1" s="31"/>
    </row>
    <row r="2" spans="1:183" ht="75.75" customHeight="1">
      <c r="A2" s="374"/>
      <c r="B2" s="375" t="s">
        <v>4</v>
      </c>
      <c r="C2" s="375" t="s">
        <v>38</v>
      </c>
      <c r="D2" s="375" t="s">
        <v>39</v>
      </c>
      <c r="E2" s="14" t="s">
        <v>59</v>
      </c>
      <c r="F2" s="388" t="s">
        <v>66</v>
      </c>
      <c r="G2" s="389"/>
      <c r="H2" s="393"/>
      <c r="I2" s="393"/>
      <c r="J2" s="393"/>
      <c r="K2" s="393"/>
      <c r="L2" s="393"/>
      <c r="M2" s="393"/>
      <c r="N2" s="399"/>
      <c r="O2" s="399"/>
      <c r="P2" s="399"/>
      <c r="Q2" s="399"/>
      <c r="R2" s="399"/>
      <c r="S2" s="399"/>
      <c r="T2" s="399"/>
      <c r="U2" s="399"/>
      <c r="V2" s="399"/>
      <c r="W2" s="399"/>
      <c r="X2" s="399"/>
      <c r="Y2" s="399"/>
      <c r="Z2" s="399"/>
      <c r="AA2" s="399"/>
      <c r="AB2" s="399"/>
      <c r="AC2" s="399"/>
      <c r="AD2" s="399"/>
      <c r="AE2" s="399"/>
      <c r="AF2" s="399"/>
      <c r="AG2" s="399"/>
      <c r="AH2" s="399"/>
      <c r="AI2" s="399"/>
      <c r="AJ2" s="399"/>
      <c r="AK2" s="399"/>
      <c r="AL2" s="399"/>
      <c r="AM2" s="399"/>
      <c r="AN2" s="399"/>
      <c r="AO2" s="399"/>
      <c r="AP2" s="399"/>
      <c r="AQ2" s="399"/>
      <c r="AR2" s="399"/>
      <c r="AS2" s="399"/>
      <c r="AT2" s="399"/>
      <c r="AU2" s="399"/>
      <c r="AV2" s="399"/>
      <c r="AW2" s="399"/>
      <c r="AX2" s="399"/>
      <c r="AY2" s="399"/>
      <c r="AZ2" s="399"/>
      <c r="BA2" s="399"/>
      <c r="BB2" s="399"/>
      <c r="BC2" s="399"/>
      <c r="BD2" s="399"/>
      <c r="BE2" s="399"/>
      <c r="BF2" s="399"/>
      <c r="BG2" s="399"/>
      <c r="BH2" s="399"/>
      <c r="BI2" s="399"/>
      <c r="BJ2" s="399"/>
      <c r="BK2" s="399"/>
      <c r="BL2" s="399"/>
      <c r="BM2" s="399"/>
      <c r="BN2" s="399"/>
      <c r="BO2" s="399"/>
      <c r="BP2" s="399"/>
      <c r="BQ2" s="399"/>
      <c r="BR2" s="399"/>
      <c r="BS2" s="399"/>
      <c r="BT2" s="399"/>
      <c r="BU2" s="399"/>
      <c r="BV2" s="399"/>
      <c r="BW2" s="399"/>
      <c r="BX2" s="399"/>
      <c r="BY2" s="399"/>
      <c r="BZ2" s="399"/>
      <c r="CA2" s="399"/>
      <c r="CB2" s="399"/>
      <c r="CC2" s="399"/>
      <c r="CD2" s="399"/>
      <c r="CE2" s="399"/>
      <c r="CF2" s="399"/>
      <c r="CG2" s="399"/>
      <c r="CH2" s="399"/>
      <c r="CI2" s="399"/>
      <c r="CJ2" s="399"/>
      <c r="CK2" s="399"/>
      <c r="CL2" s="399"/>
      <c r="CM2" s="399"/>
      <c r="CN2" s="399"/>
      <c r="CO2" s="399"/>
      <c r="CP2" s="399"/>
      <c r="CQ2" s="399"/>
      <c r="CR2" s="399"/>
      <c r="CS2" s="399"/>
      <c r="CT2" s="399"/>
      <c r="CU2" s="399"/>
      <c r="CV2" s="399"/>
      <c r="CW2" s="399"/>
      <c r="CX2" s="399"/>
      <c r="CY2" s="399"/>
      <c r="CZ2" s="399"/>
      <c r="DA2" s="399"/>
      <c r="DB2" s="399"/>
      <c r="DC2" s="399"/>
      <c r="DD2" s="399"/>
      <c r="DE2" s="399"/>
      <c r="DF2" s="399"/>
      <c r="DG2" s="399"/>
      <c r="DH2" s="399"/>
      <c r="DI2" s="399"/>
      <c r="DJ2" s="399"/>
      <c r="DK2" s="399"/>
      <c r="DL2" s="399"/>
      <c r="DM2" s="399"/>
      <c r="DN2" s="399"/>
      <c r="DO2" s="399"/>
      <c r="DP2" s="399"/>
      <c r="DQ2" s="399"/>
      <c r="DR2" s="399"/>
      <c r="DS2" s="399"/>
      <c r="DT2" s="399"/>
      <c r="DU2" s="399"/>
      <c r="DV2" s="399"/>
      <c r="DW2" s="399"/>
      <c r="DX2" s="399"/>
      <c r="DY2" s="399"/>
      <c r="DZ2" s="399"/>
      <c r="EA2" s="399"/>
      <c r="EB2" s="399"/>
      <c r="EC2" s="399"/>
      <c r="ED2" s="399"/>
      <c r="EE2" s="399"/>
      <c r="EF2" s="399"/>
      <c r="EG2" s="399"/>
      <c r="EH2" s="399"/>
      <c r="EI2" s="399"/>
      <c r="EJ2" s="399"/>
      <c r="EK2" s="399"/>
      <c r="EL2" s="399"/>
      <c r="EM2" s="399"/>
      <c r="EN2" s="399"/>
      <c r="EO2" s="399"/>
      <c r="EP2" s="399"/>
      <c r="EQ2" s="399"/>
      <c r="ER2" s="399"/>
      <c r="ES2" s="399"/>
      <c r="ET2" s="399"/>
      <c r="EU2" s="399"/>
      <c r="EV2" s="399"/>
      <c r="EW2" s="399"/>
      <c r="EX2" s="399"/>
      <c r="EY2" s="399"/>
      <c r="EZ2" s="399"/>
      <c r="FA2" s="399"/>
      <c r="FB2" s="399"/>
      <c r="FC2" s="399"/>
      <c r="FD2" s="399"/>
      <c r="FE2" s="399"/>
      <c r="FF2" s="399"/>
      <c r="FG2" s="399"/>
      <c r="FH2" s="399"/>
      <c r="FI2" s="399"/>
      <c r="FJ2" s="399"/>
      <c r="FK2" s="399"/>
      <c r="FL2" s="399"/>
      <c r="FM2" s="399"/>
      <c r="FN2" s="399"/>
      <c r="FO2" s="399"/>
      <c r="FP2" s="399"/>
      <c r="FQ2" s="399"/>
      <c r="FR2" s="399"/>
      <c r="FS2" s="399"/>
      <c r="FT2" s="399"/>
      <c r="FU2" s="399"/>
      <c r="FV2" s="399"/>
      <c r="FW2" s="399"/>
      <c r="FX2" s="399"/>
      <c r="FY2" s="399"/>
      <c r="FZ2" s="399"/>
      <c r="GA2" s="384" t="s">
        <v>73</v>
      </c>
    </row>
    <row r="3" spans="1:183" ht="43.5" customHeight="1">
      <c r="A3" s="374"/>
      <c r="B3" s="375"/>
      <c r="C3" s="375"/>
      <c r="D3" s="375"/>
      <c r="E3" s="14" t="s">
        <v>58</v>
      </c>
      <c r="F3" s="397"/>
      <c r="G3" s="398"/>
      <c r="H3" s="394"/>
      <c r="I3" s="394"/>
      <c r="J3" s="394"/>
      <c r="K3" s="394"/>
      <c r="L3" s="394"/>
      <c r="M3" s="394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400"/>
      <c r="Y3" s="400"/>
      <c r="Z3" s="400"/>
      <c r="AA3" s="400"/>
      <c r="AB3" s="400"/>
      <c r="AC3" s="400"/>
      <c r="AD3" s="400"/>
      <c r="AE3" s="400"/>
      <c r="AF3" s="400"/>
      <c r="AG3" s="400"/>
      <c r="AH3" s="400"/>
      <c r="AI3" s="400"/>
      <c r="AJ3" s="400"/>
      <c r="AK3" s="400"/>
      <c r="AL3" s="400"/>
      <c r="AM3" s="400"/>
      <c r="AN3" s="400"/>
      <c r="AO3" s="400"/>
      <c r="AP3" s="400"/>
      <c r="AQ3" s="400"/>
      <c r="AR3" s="400"/>
      <c r="AS3" s="400"/>
      <c r="AT3" s="400"/>
      <c r="AU3" s="400"/>
      <c r="AV3" s="400"/>
      <c r="AW3" s="400"/>
      <c r="AX3" s="400"/>
      <c r="AY3" s="400"/>
      <c r="AZ3" s="400"/>
      <c r="BA3" s="400"/>
      <c r="BB3" s="400"/>
      <c r="BC3" s="400"/>
      <c r="BD3" s="400"/>
      <c r="BE3" s="400"/>
      <c r="BF3" s="400"/>
      <c r="BG3" s="400"/>
      <c r="BH3" s="400"/>
      <c r="BI3" s="400"/>
      <c r="BJ3" s="400"/>
      <c r="BK3" s="400"/>
      <c r="BL3" s="400"/>
      <c r="BM3" s="400"/>
      <c r="BN3" s="400"/>
      <c r="BO3" s="400"/>
      <c r="BP3" s="400"/>
      <c r="BQ3" s="400"/>
      <c r="BR3" s="400"/>
      <c r="BS3" s="400"/>
      <c r="BT3" s="400"/>
      <c r="BU3" s="400"/>
      <c r="BV3" s="400"/>
      <c r="BW3" s="400"/>
      <c r="BX3" s="400"/>
      <c r="BY3" s="400"/>
      <c r="BZ3" s="400"/>
      <c r="CA3" s="400"/>
      <c r="CB3" s="400"/>
      <c r="CC3" s="400"/>
      <c r="CD3" s="400"/>
      <c r="CE3" s="400"/>
      <c r="CF3" s="400"/>
      <c r="CG3" s="400"/>
      <c r="CH3" s="400"/>
      <c r="CI3" s="400"/>
      <c r="CJ3" s="400"/>
      <c r="CK3" s="400"/>
      <c r="CL3" s="400"/>
      <c r="CM3" s="400"/>
      <c r="CN3" s="400"/>
      <c r="CO3" s="400"/>
      <c r="CP3" s="400"/>
      <c r="CQ3" s="400"/>
      <c r="CR3" s="400"/>
      <c r="CS3" s="400"/>
      <c r="CT3" s="400"/>
      <c r="CU3" s="400"/>
      <c r="CV3" s="400"/>
      <c r="CW3" s="400"/>
      <c r="CX3" s="400"/>
      <c r="CY3" s="400"/>
      <c r="CZ3" s="400"/>
      <c r="DA3" s="400"/>
      <c r="DB3" s="400"/>
      <c r="DC3" s="400"/>
      <c r="DD3" s="400"/>
      <c r="DE3" s="400"/>
      <c r="DF3" s="400"/>
      <c r="DG3" s="400"/>
      <c r="DH3" s="400"/>
      <c r="DI3" s="400"/>
      <c r="DJ3" s="400"/>
      <c r="DK3" s="400"/>
      <c r="DL3" s="400"/>
      <c r="DM3" s="400"/>
      <c r="DN3" s="400"/>
      <c r="DO3" s="400"/>
      <c r="DP3" s="400"/>
      <c r="DQ3" s="400"/>
      <c r="DR3" s="400"/>
      <c r="DS3" s="400"/>
      <c r="DT3" s="400"/>
      <c r="DU3" s="400"/>
      <c r="DV3" s="400"/>
      <c r="DW3" s="400"/>
      <c r="DX3" s="400"/>
      <c r="DY3" s="400"/>
      <c r="DZ3" s="400"/>
      <c r="EA3" s="400"/>
      <c r="EB3" s="400"/>
      <c r="EC3" s="400"/>
      <c r="ED3" s="400"/>
      <c r="EE3" s="400"/>
      <c r="EF3" s="400"/>
      <c r="EG3" s="400"/>
      <c r="EH3" s="400"/>
      <c r="EI3" s="400"/>
      <c r="EJ3" s="400"/>
      <c r="EK3" s="400"/>
      <c r="EL3" s="400"/>
      <c r="EM3" s="400"/>
      <c r="EN3" s="400"/>
      <c r="EO3" s="400"/>
      <c r="EP3" s="400"/>
      <c r="EQ3" s="400"/>
      <c r="ER3" s="400"/>
      <c r="ES3" s="400"/>
      <c r="ET3" s="400"/>
      <c r="EU3" s="400"/>
      <c r="EV3" s="400"/>
      <c r="EW3" s="400"/>
      <c r="EX3" s="400"/>
      <c r="EY3" s="400"/>
      <c r="EZ3" s="400"/>
      <c r="FA3" s="400"/>
      <c r="FB3" s="400"/>
      <c r="FC3" s="400"/>
      <c r="FD3" s="400"/>
      <c r="FE3" s="400"/>
      <c r="FF3" s="400"/>
      <c r="FG3" s="400"/>
      <c r="FH3" s="400"/>
      <c r="FI3" s="400"/>
      <c r="FJ3" s="400"/>
      <c r="FK3" s="400"/>
      <c r="FL3" s="400"/>
      <c r="FM3" s="400"/>
      <c r="FN3" s="400"/>
      <c r="FO3" s="400"/>
      <c r="FP3" s="400"/>
      <c r="FQ3" s="400"/>
      <c r="FR3" s="400"/>
      <c r="FS3" s="400"/>
      <c r="FT3" s="400"/>
      <c r="FU3" s="400"/>
      <c r="FV3" s="400"/>
      <c r="FW3" s="400"/>
      <c r="FX3" s="400"/>
      <c r="FY3" s="400"/>
      <c r="FZ3" s="400"/>
      <c r="GA3" s="384"/>
    </row>
    <row r="4" spans="1:183" ht="34.5" customHeight="1">
      <c r="A4" s="390" t="s">
        <v>63</v>
      </c>
      <c r="B4" s="391"/>
      <c r="C4" s="391"/>
      <c r="D4" s="391"/>
      <c r="E4" s="391"/>
      <c r="F4" s="392"/>
      <c r="G4" s="15" t="s">
        <v>57</v>
      </c>
      <c r="H4" s="29"/>
      <c r="I4" s="29"/>
      <c r="J4" s="29"/>
      <c r="K4" s="29"/>
      <c r="L4" s="29"/>
      <c r="M4" s="29"/>
      <c r="N4" s="29" t="s">
        <v>67</v>
      </c>
      <c r="O4" s="29" t="s">
        <v>67</v>
      </c>
      <c r="P4" s="29" t="s">
        <v>67</v>
      </c>
      <c r="Q4" s="29" t="s">
        <v>67</v>
      </c>
      <c r="R4" s="29" t="s">
        <v>67</v>
      </c>
      <c r="S4" s="29" t="s">
        <v>67</v>
      </c>
      <c r="T4" s="29" t="s">
        <v>67</v>
      </c>
      <c r="U4" s="29" t="s">
        <v>67</v>
      </c>
      <c r="V4" s="29" t="s">
        <v>67</v>
      </c>
      <c r="W4" s="29" t="s">
        <v>67</v>
      </c>
      <c r="X4" s="29" t="s">
        <v>67</v>
      </c>
      <c r="Y4" s="29" t="s">
        <v>67</v>
      </c>
      <c r="Z4" s="29" t="s">
        <v>67</v>
      </c>
      <c r="AA4" s="29" t="s">
        <v>67</v>
      </c>
      <c r="AB4" s="29" t="s">
        <v>67</v>
      </c>
      <c r="AC4" s="29" t="s">
        <v>67</v>
      </c>
      <c r="AD4" s="29" t="s">
        <v>67</v>
      </c>
      <c r="AE4" s="29" t="s">
        <v>67</v>
      </c>
      <c r="AF4" s="29" t="s">
        <v>67</v>
      </c>
      <c r="AG4" s="29" t="s">
        <v>67</v>
      </c>
      <c r="AH4" s="29" t="s">
        <v>67</v>
      </c>
      <c r="AI4" s="29" t="s">
        <v>67</v>
      </c>
      <c r="AJ4" s="29" t="s">
        <v>67</v>
      </c>
      <c r="AK4" s="29" t="s">
        <v>67</v>
      </c>
      <c r="AL4" s="29" t="s">
        <v>67</v>
      </c>
      <c r="AM4" s="29" t="s">
        <v>67</v>
      </c>
      <c r="AN4" s="29" t="s">
        <v>67</v>
      </c>
      <c r="AO4" s="29" t="s">
        <v>67</v>
      </c>
      <c r="AP4" s="29" t="s">
        <v>67</v>
      </c>
      <c r="AQ4" s="29" t="s">
        <v>67</v>
      </c>
      <c r="AR4" s="29" t="s">
        <v>67</v>
      </c>
      <c r="AS4" s="29" t="s">
        <v>67</v>
      </c>
      <c r="AT4" s="29" t="s">
        <v>67</v>
      </c>
      <c r="AU4" s="29" t="s">
        <v>67</v>
      </c>
      <c r="AV4" s="29" t="s">
        <v>67</v>
      </c>
      <c r="AW4" s="29" t="s">
        <v>67</v>
      </c>
      <c r="AX4" s="29" t="s">
        <v>67</v>
      </c>
      <c r="AY4" s="29" t="s">
        <v>67</v>
      </c>
      <c r="AZ4" s="29" t="s">
        <v>67</v>
      </c>
      <c r="BA4" s="29" t="s">
        <v>67</v>
      </c>
      <c r="BB4" s="29" t="s">
        <v>67</v>
      </c>
      <c r="BC4" s="29" t="s">
        <v>67</v>
      </c>
      <c r="BD4" s="29" t="s">
        <v>67</v>
      </c>
      <c r="BE4" s="29" t="s">
        <v>67</v>
      </c>
      <c r="BF4" s="29" t="s">
        <v>67</v>
      </c>
      <c r="BG4" s="29" t="s">
        <v>67</v>
      </c>
      <c r="BH4" s="29" t="s">
        <v>67</v>
      </c>
      <c r="BI4" s="29" t="s">
        <v>67</v>
      </c>
      <c r="BJ4" s="29" t="s">
        <v>67</v>
      </c>
      <c r="BK4" s="29" t="s">
        <v>67</v>
      </c>
      <c r="BL4" s="29" t="s">
        <v>67</v>
      </c>
      <c r="BM4" s="29" t="s">
        <v>67</v>
      </c>
      <c r="BN4" s="29" t="s">
        <v>67</v>
      </c>
      <c r="BO4" s="29" t="s">
        <v>67</v>
      </c>
      <c r="BP4" s="29" t="s">
        <v>67</v>
      </c>
      <c r="BQ4" s="29" t="s">
        <v>67</v>
      </c>
      <c r="BR4" s="29" t="s">
        <v>67</v>
      </c>
      <c r="BS4" s="29" t="s">
        <v>67</v>
      </c>
      <c r="BT4" s="29" t="s">
        <v>67</v>
      </c>
      <c r="BU4" s="29" t="s">
        <v>67</v>
      </c>
      <c r="BV4" s="29" t="s">
        <v>67</v>
      </c>
      <c r="BW4" s="29" t="s">
        <v>67</v>
      </c>
      <c r="BX4" s="29" t="s">
        <v>67</v>
      </c>
      <c r="BY4" s="29" t="s">
        <v>67</v>
      </c>
      <c r="BZ4" s="29" t="s">
        <v>67</v>
      </c>
      <c r="CA4" s="29" t="s">
        <v>67</v>
      </c>
      <c r="CB4" s="29" t="s">
        <v>67</v>
      </c>
      <c r="CC4" s="29" t="s">
        <v>67</v>
      </c>
      <c r="CD4" s="29" t="s">
        <v>67</v>
      </c>
      <c r="CE4" s="29" t="s">
        <v>67</v>
      </c>
      <c r="CF4" s="29" t="s">
        <v>67</v>
      </c>
      <c r="CG4" s="29" t="s">
        <v>67</v>
      </c>
      <c r="CH4" s="29" t="s">
        <v>67</v>
      </c>
      <c r="CI4" s="29" t="s">
        <v>67</v>
      </c>
      <c r="CJ4" s="29" t="s">
        <v>67</v>
      </c>
      <c r="CK4" s="29" t="s">
        <v>67</v>
      </c>
      <c r="CL4" s="29" t="s">
        <v>67</v>
      </c>
      <c r="CM4" s="29" t="s">
        <v>67</v>
      </c>
      <c r="CN4" s="29" t="s">
        <v>67</v>
      </c>
      <c r="CO4" s="29" t="s">
        <v>67</v>
      </c>
      <c r="CP4" s="29" t="s">
        <v>67</v>
      </c>
      <c r="CQ4" s="29" t="s">
        <v>67</v>
      </c>
      <c r="CR4" s="29" t="s">
        <v>67</v>
      </c>
      <c r="CS4" s="29" t="s">
        <v>67</v>
      </c>
      <c r="CT4" s="29" t="s">
        <v>67</v>
      </c>
      <c r="CU4" s="29" t="s">
        <v>67</v>
      </c>
      <c r="CV4" s="29" t="s">
        <v>67</v>
      </c>
      <c r="CW4" s="29" t="s">
        <v>67</v>
      </c>
      <c r="CX4" s="29" t="s">
        <v>67</v>
      </c>
      <c r="CY4" s="29" t="s">
        <v>67</v>
      </c>
      <c r="CZ4" s="29" t="s">
        <v>67</v>
      </c>
      <c r="DA4" s="29" t="s">
        <v>67</v>
      </c>
      <c r="DB4" s="29" t="s">
        <v>67</v>
      </c>
      <c r="DC4" s="29" t="s">
        <v>67</v>
      </c>
      <c r="DD4" s="29" t="s">
        <v>67</v>
      </c>
      <c r="DE4" s="29" t="s">
        <v>67</v>
      </c>
      <c r="DF4" s="29" t="s">
        <v>67</v>
      </c>
      <c r="DG4" s="29" t="s">
        <v>67</v>
      </c>
      <c r="DH4" s="29" t="s">
        <v>67</v>
      </c>
      <c r="DI4" s="29" t="s">
        <v>67</v>
      </c>
      <c r="DJ4" s="29" t="s">
        <v>67</v>
      </c>
      <c r="DK4" s="29" t="s">
        <v>67</v>
      </c>
      <c r="DL4" s="29" t="s">
        <v>67</v>
      </c>
      <c r="DM4" s="29" t="s">
        <v>67</v>
      </c>
      <c r="DN4" s="29" t="s">
        <v>67</v>
      </c>
      <c r="DO4" s="29" t="s">
        <v>67</v>
      </c>
      <c r="DP4" s="29" t="s">
        <v>67</v>
      </c>
      <c r="DQ4" s="29" t="s">
        <v>67</v>
      </c>
      <c r="DR4" s="29" t="s">
        <v>67</v>
      </c>
      <c r="DS4" s="29" t="s">
        <v>67</v>
      </c>
      <c r="DT4" s="29" t="s">
        <v>67</v>
      </c>
      <c r="DU4" s="29" t="s">
        <v>67</v>
      </c>
      <c r="DV4" s="29" t="s">
        <v>67</v>
      </c>
      <c r="DW4" s="29" t="s">
        <v>67</v>
      </c>
      <c r="DX4" s="29" t="s">
        <v>67</v>
      </c>
      <c r="DY4" s="29" t="s">
        <v>67</v>
      </c>
      <c r="DZ4" s="29" t="s">
        <v>67</v>
      </c>
      <c r="EA4" s="29" t="s">
        <v>67</v>
      </c>
      <c r="EB4" s="29" t="s">
        <v>67</v>
      </c>
      <c r="EC4" s="29" t="s">
        <v>67</v>
      </c>
      <c r="ED4" s="29" t="s">
        <v>67</v>
      </c>
      <c r="EE4" s="29" t="s">
        <v>67</v>
      </c>
      <c r="EF4" s="29" t="s">
        <v>67</v>
      </c>
      <c r="EG4" s="29" t="s">
        <v>67</v>
      </c>
      <c r="EH4" s="29" t="s">
        <v>67</v>
      </c>
      <c r="EI4" s="29" t="s">
        <v>67</v>
      </c>
      <c r="EJ4" s="29" t="s">
        <v>67</v>
      </c>
      <c r="EK4" s="29" t="s">
        <v>67</v>
      </c>
      <c r="EL4" s="29" t="s">
        <v>67</v>
      </c>
      <c r="EM4" s="29" t="s">
        <v>67</v>
      </c>
      <c r="EN4" s="29" t="s">
        <v>67</v>
      </c>
      <c r="EO4" s="29" t="s">
        <v>67</v>
      </c>
      <c r="EP4" s="29" t="s">
        <v>67</v>
      </c>
      <c r="EQ4" s="29" t="s">
        <v>67</v>
      </c>
      <c r="ER4" s="29" t="s">
        <v>67</v>
      </c>
      <c r="ES4" s="29" t="s">
        <v>67</v>
      </c>
      <c r="ET4" s="29" t="s">
        <v>67</v>
      </c>
      <c r="EU4" s="29" t="s">
        <v>67</v>
      </c>
      <c r="EV4" s="29" t="s">
        <v>67</v>
      </c>
      <c r="EW4" s="29" t="s">
        <v>67</v>
      </c>
      <c r="EX4" s="29" t="s">
        <v>67</v>
      </c>
      <c r="EY4" s="29" t="s">
        <v>67</v>
      </c>
      <c r="EZ4" s="29" t="s">
        <v>67</v>
      </c>
      <c r="FA4" s="29" t="s">
        <v>67</v>
      </c>
      <c r="FB4" s="29" t="s">
        <v>67</v>
      </c>
      <c r="FC4" s="29" t="s">
        <v>67</v>
      </c>
      <c r="FD4" s="29" t="s">
        <v>67</v>
      </c>
      <c r="FE4" s="29" t="s">
        <v>67</v>
      </c>
      <c r="FF4" s="29" t="s">
        <v>67</v>
      </c>
      <c r="FG4" s="29" t="s">
        <v>67</v>
      </c>
      <c r="FH4" s="29" t="s">
        <v>67</v>
      </c>
      <c r="FI4" s="29" t="s">
        <v>67</v>
      </c>
      <c r="FJ4" s="29" t="s">
        <v>67</v>
      </c>
      <c r="FK4" s="29" t="s">
        <v>67</v>
      </c>
      <c r="FL4" s="29" t="s">
        <v>67</v>
      </c>
      <c r="FM4" s="29" t="s">
        <v>67</v>
      </c>
      <c r="FN4" s="29" t="s">
        <v>67</v>
      </c>
      <c r="FO4" s="29" t="s">
        <v>67</v>
      </c>
      <c r="FP4" s="29" t="s">
        <v>67</v>
      </c>
      <c r="FQ4" s="29" t="s">
        <v>67</v>
      </c>
      <c r="FR4" s="29" t="s">
        <v>67</v>
      </c>
      <c r="FS4" s="29" t="s">
        <v>67</v>
      </c>
      <c r="FT4" s="29" t="s">
        <v>67</v>
      </c>
      <c r="FU4" s="29" t="s">
        <v>67</v>
      </c>
      <c r="FV4" s="29" t="s">
        <v>67</v>
      </c>
      <c r="FW4" s="29" t="s">
        <v>67</v>
      </c>
      <c r="FX4" s="29" t="s">
        <v>67</v>
      </c>
      <c r="FY4" s="29" t="s">
        <v>67</v>
      </c>
      <c r="FZ4" s="29" t="s">
        <v>67</v>
      </c>
      <c r="GA4" s="10"/>
    </row>
    <row r="5" spans="1:183" s="6" customFormat="1" ht="24.75" customHeight="1">
      <c r="A5" s="366" t="s">
        <v>81</v>
      </c>
      <c r="B5" s="376" t="s">
        <v>84</v>
      </c>
      <c r="C5" s="376"/>
      <c r="D5" s="376"/>
      <c r="E5" s="376"/>
      <c r="F5" s="376"/>
      <c r="G5" s="15" t="s">
        <v>57</v>
      </c>
      <c r="H5" s="67"/>
      <c r="I5" s="54"/>
      <c r="J5" s="54"/>
      <c r="K5" s="54"/>
      <c r="L5" s="54"/>
      <c r="M5" s="54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</row>
    <row r="6" spans="1:183" s="6" customFormat="1" ht="64.5" customHeight="1">
      <c r="A6" s="367"/>
      <c r="B6" s="376" t="s">
        <v>85</v>
      </c>
      <c r="C6" s="376"/>
      <c r="D6" s="376"/>
      <c r="E6" s="376"/>
      <c r="F6" s="376"/>
      <c r="G6" s="15" t="s">
        <v>57</v>
      </c>
      <c r="H6" s="67"/>
      <c r="I6" s="54"/>
      <c r="J6" s="54"/>
      <c r="K6" s="54"/>
      <c r="L6" s="54"/>
      <c r="M6" s="54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</row>
    <row r="7" spans="1:183" s="6" customFormat="1" ht="28.5" customHeight="1">
      <c r="A7" s="367"/>
      <c r="B7" s="376" t="s">
        <v>77</v>
      </c>
      <c r="C7" s="376"/>
      <c r="D7" s="376"/>
      <c r="E7" s="376"/>
      <c r="F7" s="376"/>
      <c r="G7" s="15" t="s">
        <v>57</v>
      </c>
      <c r="H7" s="67"/>
      <c r="I7" s="54"/>
      <c r="J7" s="54"/>
      <c r="K7" s="54"/>
      <c r="L7" s="54"/>
      <c r="M7" s="54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</row>
    <row r="8" spans="1:183" s="6" customFormat="1" ht="41.25" customHeight="1">
      <c r="A8" s="367"/>
      <c r="B8" s="390" t="s">
        <v>86</v>
      </c>
      <c r="C8" s="391"/>
      <c r="D8" s="391"/>
      <c r="E8" s="391"/>
      <c r="F8" s="392"/>
      <c r="G8" s="15" t="s">
        <v>57</v>
      </c>
      <c r="H8" s="12"/>
      <c r="I8" s="12" t="str">
        <f>IF(OR(I4="Заявитель до 670 кВт",I4="Заявитель свыше 670 кВт"),"","х")</f>
        <v>х</v>
      </c>
      <c r="J8" s="12" t="str">
        <f>IF(OR(J4="Заявитель до 670 кВт",J4="Заявитель свыше 670 кВт"),"","х")</f>
        <v>х</v>
      </c>
      <c r="K8" s="12" t="str">
        <f t="shared" ref="K8:BV8" si="0">IF(OR(K4="Заявитель до 670 кВт",K4="Заявитель свыше 670 кВт"),"","х")</f>
        <v>х</v>
      </c>
      <c r="L8" s="12" t="str">
        <f t="shared" si="0"/>
        <v>х</v>
      </c>
      <c r="M8" s="12" t="str">
        <f t="shared" si="0"/>
        <v>х</v>
      </c>
      <c r="N8" s="12" t="str">
        <f t="shared" si="0"/>
        <v>х</v>
      </c>
      <c r="O8" s="12" t="str">
        <f t="shared" si="0"/>
        <v>х</v>
      </c>
      <c r="P8" s="12" t="str">
        <f t="shared" si="0"/>
        <v>х</v>
      </c>
      <c r="Q8" s="12" t="str">
        <f t="shared" si="0"/>
        <v>х</v>
      </c>
      <c r="R8" s="12" t="str">
        <f t="shared" si="0"/>
        <v>х</v>
      </c>
      <c r="S8" s="12" t="str">
        <f t="shared" si="0"/>
        <v>х</v>
      </c>
      <c r="T8" s="12" t="str">
        <f t="shared" si="0"/>
        <v>х</v>
      </c>
      <c r="U8" s="12" t="str">
        <f t="shared" si="0"/>
        <v>х</v>
      </c>
      <c r="V8" s="12" t="str">
        <f t="shared" si="0"/>
        <v>х</v>
      </c>
      <c r="W8" s="12" t="str">
        <f t="shared" si="0"/>
        <v>х</v>
      </c>
      <c r="X8" s="12" t="str">
        <f t="shared" si="0"/>
        <v>х</v>
      </c>
      <c r="Y8" s="12" t="str">
        <f t="shared" si="0"/>
        <v>х</v>
      </c>
      <c r="Z8" s="12" t="str">
        <f t="shared" si="0"/>
        <v>х</v>
      </c>
      <c r="AA8" s="12" t="str">
        <f t="shared" si="0"/>
        <v>х</v>
      </c>
      <c r="AB8" s="12" t="str">
        <f t="shared" si="0"/>
        <v>х</v>
      </c>
      <c r="AC8" s="12" t="str">
        <f t="shared" si="0"/>
        <v>х</v>
      </c>
      <c r="AD8" s="12" t="str">
        <f t="shared" si="0"/>
        <v>х</v>
      </c>
      <c r="AE8" s="12" t="str">
        <f t="shared" si="0"/>
        <v>х</v>
      </c>
      <c r="AF8" s="12" t="str">
        <f t="shared" si="0"/>
        <v>х</v>
      </c>
      <c r="AG8" s="12" t="str">
        <f t="shared" si="0"/>
        <v>х</v>
      </c>
      <c r="AH8" s="12" t="str">
        <f t="shared" si="0"/>
        <v>х</v>
      </c>
      <c r="AI8" s="12" t="str">
        <f t="shared" si="0"/>
        <v>х</v>
      </c>
      <c r="AJ8" s="12" t="str">
        <f t="shared" si="0"/>
        <v>х</v>
      </c>
      <c r="AK8" s="12" t="str">
        <f t="shared" si="0"/>
        <v>х</v>
      </c>
      <c r="AL8" s="12" t="str">
        <f t="shared" si="0"/>
        <v>х</v>
      </c>
      <c r="AM8" s="12" t="str">
        <f t="shared" si="0"/>
        <v>х</v>
      </c>
      <c r="AN8" s="12" t="str">
        <f t="shared" si="0"/>
        <v>х</v>
      </c>
      <c r="AO8" s="12" t="str">
        <f t="shared" si="0"/>
        <v>х</v>
      </c>
      <c r="AP8" s="12" t="str">
        <f t="shared" si="0"/>
        <v>х</v>
      </c>
      <c r="AQ8" s="12" t="str">
        <f t="shared" si="0"/>
        <v>х</v>
      </c>
      <c r="AR8" s="12" t="str">
        <f t="shared" si="0"/>
        <v>х</v>
      </c>
      <c r="AS8" s="12" t="str">
        <f t="shared" si="0"/>
        <v>х</v>
      </c>
      <c r="AT8" s="12" t="str">
        <f t="shared" si="0"/>
        <v>х</v>
      </c>
      <c r="AU8" s="12" t="str">
        <f t="shared" si="0"/>
        <v>х</v>
      </c>
      <c r="AV8" s="12" t="str">
        <f t="shared" si="0"/>
        <v>х</v>
      </c>
      <c r="AW8" s="12" t="str">
        <f t="shared" si="0"/>
        <v>х</v>
      </c>
      <c r="AX8" s="12" t="str">
        <f t="shared" si="0"/>
        <v>х</v>
      </c>
      <c r="AY8" s="12" t="str">
        <f t="shared" si="0"/>
        <v>х</v>
      </c>
      <c r="AZ8" s="12" t="str">
        <f t="shared" si="0"/>
        <v>х</v>
      </c>
      <c r="BA8" s="12" t="str">
        <f t="shared" si="0"/>
        <v>х</v>
      </c>
      <c r="BB8" s="12" t="str">
        <f t="shared" si="0"/>
        <v>х</v>
      </c>
      <c r="BC8" s="12" t="str">
        <f t="shared" si="0"/>
        <v>х</v>
      </c>
      <c r="BD8" s="12" t="str">
        <f t="shared" si="0"/>
        <v>х</v>
      </c>
      <c r="BE8" s="12" t="str">
        <f t="shared" si="0"/>
        <v>х</v>
      </c>
      <c r="BF8" s="12" t="str">
        <f t="shared" si="0"/>
        <v>х</v>
      </c>
      <c r="BG8" s="12" t="str">
        <f t="shared" si="0"/>
        <v>х</v>
      </c>
      <c r="BH8" s="12" t="str">
        <f t="shared" si="0"/>
        <v>х</v>
      </c>
      <c r="BI8" s="12" t="str">
        <f t="shared" si="0"/>
        <v>х</v>
      </c>
      <c r="BJ8" s="12" t="str">
        <f t="shared" si="0"/>
        <v>х</v>
      </c>
      <c r="BK8" s="12" t="str">
        <f t="shared" si="0"/>
        <v>х</v>
      </c>
      <c r="BL8" s="12" t="str">
        <f t="shared" si="0"/>
        <v>х</v>
      </c>
      <c r="BM8" s="12" t="str">
        <f t="shared" si="0"/>
        <v>х</v>
      </c>
      <c r="BN8" s="12" t="str">
        <f t="shared" si="0"/>
        <v>х</v>
      </c>
      <c r="BO8" s="12" t="str">
        <f t="shared" si="0"/>
        <v>х</v>
      </c>
      <c r="BP8" s="12" t="str">
        <f t="shared" si="0"/>
        <v>х</v>
      </c>
      <c r="BQ8" s="12" t="str">
        <f t="shared" si="0"/>
        <v>х</v>
      </c>
      <c r="BR8" s="12" t="str">
        <f t="shared" si="0"/>
        <v>х</v>
      </c>
      <c r="BS8" s="12" t="str">
        <f t="shared" si="0"/>
        <v>х</v>
      </c>
      <c r="BT8" s="12" t="str">
        <f t="shared" si="0"/>
        <v>х</v>
      </c>
      <c r="BU8" s="12" t="str">
        <f t="shared" si="0"/>
        <v>х</v>
      </c>
      <c r="BV8" s="12" t="str">
        <f t="shared" si="0"/>
        <v>х</v>
      </c>
      <c r="BW8" s="12" t="str">
        <f t="shared" ref="BW8:EH8" si="1">IF(OR(BW4="Заявитель до 670 кВт",BW4="Заявитель свыше 670 кВт"),"","х")</f>
        <v>х</v>
      </c>
      <c r="BX8" s="12" t="str">
        <f t="shared" si="1"/>
        <v>х</v>
      </c>
      <c r="BY8" s="12" t="str">
        <f t="shared" si="1"/>
        <v>х</v>
      </c>
      <c r="BZ8" s="12" t="str">
        <f t="shared" si="1"/>
        <v>х</v>
      </c>
      <c r="CA8" s="12" t="str">
        <f t="shared" si="1"/>
        <v>х</v>
      </c>
      <c r="CB8" s="12" t="str">
        <f t="shared" si="1"/>
        <v>х</v>
      </c>
      <c r="CC8" s="12" t="str">
        <f t="shared" si="1"/>
        <v>х</v>
      </c>
      <c r="CD8" s="12" t="str">
        <f t="shared" si="1"/>
        <v>х</v>
      </c>
      <c r="CE8" s="12" t="str">
        <f t="shared" si="1"/>
        <v>х</v>
      </c>
      <c r="CF8" s="12" t="str">
        <f t="shared" si="1"/>
        <v>х</v>
      </c>
      <c r="CG8" s="12" t="str">
        <f t="shared" si="1"/>
        <v>х</v>
      </c>
      <c r="CH8" s="12" t="str">
        <f t="shared" si="1"/>
        <v>х</v>
      </c>
      <c r="CI8" s="12" t="str">
        <f t="shared" si="1"/>
        <v>х</v>
      </c>
      <c r="CJ8" s="12" t="str">
        <f t="shared" si="1"/>
        <v>х</v>
      </c>
      <c r="CK8" s="12" t="str">
        <f t="shared" si="1"/>
        <v>х</v>
      </c>
      <c r="CL8" s="12" t="str">
        <f t="shared" si="1"/>
        <v>х</v>
      </c>
      <c r="CM8" s="12" t="str">
        <f t="shared" si="1"/>
        <v>х</v>
      </c>
      <c r="CN8" s="12" t="str">
        <f t="shared" si="1"/>
        <v>х</v>
      </c>
      <c r="CO8" s="12" t="str">
        <f t="shared" si="1"/>
        <v>х</v>
      </c>
      <c r="CP8" s="12" t="str">
        <f t="shared" si="1"/>
        <v>х</v>
      </c>
      <c r="CQ8" s="12" t="str">
        <f t="shared" si="1"/>
        <v>х</v>
      </c>
      <c r="CR8" s="12" t="str">
        <f t="shared" si="1"/>
        <v>х</v>
      </c>
      <c r="CS8" s="12" t="str">
        <f t="shared" si="1"/>
        <v>х</v>
      </c>
      <c r="CT8" s="12" t="str">
        <f t="shared" si="1"/>
        <v>х</v>
      </c>
      <c r="CU8" s="12" t="str">
        <f t="shared" si="1"/>
        <v>х</v>
      </c>
      <c r="CV8" s="12" t="str">
        <f t="shared" si="1"/>
        <v>х</v>
      </c>
      <c r="CW8" s="12" t="str">
        <f t="shared" si="1"/>
        <v>х</v>
      </c>
      <c r="CX8" s="12" t="str">
        <f t="shared" si="1"/>
        <v>х</v>
      </c>
      <c r="CY8" s="12" t="str">
        <f t="shared" si="1"/>
        <v>х</v>
      </c>
      <c r="CZ8" s="12" t="str">
        <f t="shared" si="1"/>
        <v>х</v>
      </c>
      <c r="DA8" s="12" t="str">
        <f t="shared" si="1"/>
        <v>х</v>
      </c>
      <c r="DB8" s="12" t="str">
        <f t="shared" si="1"/>
        <v>х</v>
      </c>
      <c r="DC8" s="12" t="str">
        <f t="shared" si="1"/>
        <v>х</v>
      </c>
      <c r="DD8" s="12" t="str">
        <f t="shared" si="1"/>
        <v>х</v>
      </c>
      <c r="DE8" s="12" t="str">
        <f t="shared" si="1"/>
        <v>х</v>
      </c>
      <c r="DF8" s="12" t="str">
        <f t="shared" si="1"/>
        <v>х</v>
      </c>
      <c r="DG8" s="12" t="str">
        <f t="shared" si="1"/>
        <v>х</v>
      </c>
      <c r="DH8" s="12" t="str">
        <f t="shared" si="1"/>
        <v>х</v>
      </c>
      <c r="DI8" s="12" t="str">
        <f t="shared" si="1"/>
        <v>х</v>
      </c>
      <c r="DJ8" s="12" t="str">
        <f t="shared" si="1"/>
        <v>х</v>
      </c>
      <c r="DK8" s="12" t="str">
        <f t="shared" si="1"/>
        <v>х</v>
      </c>
      <c r="DL8" s="12" t="str">
        <f t="shared" si="1"/>
        <v>х</v>
      </c>
      <c r="DM8" s="12" t="str">
        <f t="shared" si="1"/>
        <v>х</v>
      </c>
      <c r="DN8" s="12" t="str">
        <f t="shared" si="1"/>
        <v>х</v>
      </c>
      <c r="DO8" s="12" t="str">
        <f t="shared" si="1"/>
        <v>х</v>
      </c>
      <c r="DP8" s="12" t="str">
        <f t="shared" si="1"/>
        <v>х</v>
      </c>
      <c r="DQ8" s="12" t="str">
        <f t="shared" si="1"/>
        <v>х</v>
      </c>
      <c r="DR8" s="12" t="str">
        <f t="shared" si="1"/>
        <v>х</v>
      </c>
      <c r="DS8" s="12" t="str">
        <f t="shared" si="1"/>
        <v>х</v>
      </c>
      <c r="DT8" s="12" t="str">
        <f t="shared" si="1"/>
        <v>х</v>
      </c>
      <c r="DU8" s="12" t="str">
        <f t="shared" si="1"/>
        <v>х</v>
      </c>
      <c r="DV8" s="12" t="str">
        <f t="shared" si="1"/>
        <v>х</v>
      </c>
      <c r="DW8" s="12" t="str">
        <f t="shared" si="1"/>
        <v>х</v>
      </c>
      <c r="DX8" s="12" t="str">
        <f t="shared" si="1"/>
        <v>х</v>
      </c>
      <c r="DY8" s="12" t="str">
        <f t="shared" si="1"/>
        <v>х</v>
      </c>
      <c r="DZ8" s="12" t="str">
        <f t="shared" si="1"/>
        <v>х</v>
      </c>
      <c r="EA8" s="12" t="str">
        <f t="shared" si="1"/>
        <v>х</v>
      </c>
      <c r="EB8" s="12" t="str">
        <f t="shared" si="1"/>
        <v>х</v>
      </c>
      <c r="EC8" s="12" t="str">
        <f t="shared" si="1"/>
        <v>х</v>
      </c>
      <c r="ED8" s="12" t="str">
        <f t="shared" si="1"/>
        <v>х</v>
      </c>
      <c r="EE8" s="12" t="str">
        <f t="shared" si="1"/>
        <v>х</v>
      </c>
      <c r="EF8" s="12" t="str">
        <f t="shared" si="1"/>
        <v>х</v>
      </c>
      <c r="EG8" s="12" t="str">
        <f t="shared" si="1"/>
        <v>х</v>
      </c>
      <c r="EH8" s="12" t="str">
        <f t="shared" si="1"/>
        <v>х</v>
      </c>
      <c r="EI8" s="12" t="str">
        <f t="shared" ref="EI8:FZ8" si="2">IF(OR(EI4="Заявитель до 670 кВт",EI4="Заявитель свыше 670 кВт"),"","х")</f>
        <v>х</v>
      </c>
      <c r="EJ8" s="12" t="str">
        <f t="shared" si="2"/>
        <v>х</v>
      </c>
      <c r="EK8" s="12" t="str">
        <f t="shared" si="2"/>
        <v>х</v>
      </c>
      <c r="EL8" s="12" t="str">
        <f t="shared" si="2"/>
        <v>х</v>
      </c>
      <c r="EM8" s="12" t="str">
        <f t="shared" si="2"/>
        <v>х</v>
      </c>
      <c r="EN8" s="12" t="str">
        <f t="shared" si="2"/>
        <v>х</v>
      </c>
      <c r="EO8" s="12" t="str">
        <f t="shared" si="2"/>
        <v>х</v>
      </c>
      <c r="EP8" s="12" t="str">
        <f t="shared" si="2"/>
        <v>х</v>
      </c>
      <c r="EQ8" s="12" t="str">
        <f t="shared" si="2"/>
        <v>х</v>
      </c>
      <c r="ER8" s="12" t="str">
        <f t="shared" si="2"/>
        <v>х</v>
      </c>
      <c r="ES8" s="12" t="str">
        <f t="shared" si="2"/>
        <v>х</v>
      </c>
      <c r="ET8" s="12" t="str">
        <f t="shared" si="2"/>
        <v>х</v>
      </c>
      <c r="EU8" s="12" t="str">
        <f t="shared" si="2"/>
        <v>х</v>
      </c>
      <c r="EV8" s="12" t="str">
        <f t="shared" si="2"/>
        <v>х</v>
      </c>
      <c r="EW8" s="12" t="str">
        <f t="shared" si="2"/>
        <v>х</v>
      </c>
      <c r="EX8" s="12" t="str">
        <f t="shared" si="2"/>
        <v>х</v>
      </c>
      <c r="EY8" s="12" t="str">
        <f t="shared" si="2"/>
        <v>х</v>
      </c>
      <c r="EZ8" s="12" t="str">
        <f t="shared" si="2"/>
        <v>х</v>
      </c>
      <c r="FA8" s="12" t="str">
        <f t="shared" si="2"/>
        <v>х</v>
      </c>
      <c r="FB8" s="12" t="str">
        <f t="shared" si="2"/>
        <v>х</v>
      </c>
      <c r="FC8" s="12" t="str">
        <f t="shared" si="2"/>
        <v>х</v>
      </c>
      <c r="FD8" s="12" t="str">
        <f t="shared" si="2"/>
        <v>х</v>
      </c>
      <c r="FE8" s="12" t="str">
        <f t="shared" si="2"/>
        <v>х</v>
      </c>
      <c r="FF8" s="12" t="str">
        <f t="shared" si="2"/>
        <v>х</v>
      </c>
      <c r="FG8" s="12" t="str">
        <f t="shared" si="2"/>
        <v>х</v>
      </c>
      <c r="FH8" s="12" t="str">
        <f t="shared" si="2"/>
        <v>х</v>
      </c>
      <c r="FI8" s="12" t="str">
        <f t="shared" si="2"/>
        <v>х</v>
      </c>
      <c r="FJ8" s="12" t="str">
        <f t="shared" si="2"/>
        <v>х</v>
      </c>
      <c r="FK8" s="12" t="str">
        <f t="shared" si="2"/>
        <v>х</v>
      </c>
      <c r="FL8" s="12" t="str">
        <f t="shared" si="2"/>
        <v>х</v>
      </c>
      <c r="FM8" s="12" t="str">
        <f t="shared" si="2"/>
        <v>х</v>
      </c>
      <c r="FN8" s="12" t="str">
        <f t="shared" si="2"/>
        <v>х</v>
      </c>
      <c r="FO8" s="12" t="str">
        <f t="shared" si="2"/>
        <v>х</v>
      </c>
      <c r="FP8" s="12" t="str">
        <f t="shared" si="2"/>
        <v>х</v>
      </c>
      <c r="FQ8" s="12" t="str">
        <f t="shared" si="2"/>
        <v>х</v>
      </c>
      <c r="FR8" s="12" t="str">
        <f t="shared" si="2"/>
        <v>х</v>
      </c>
      <c r="FS8" s="12" t="str">
        <f t="shared" si="2"/>
        <v>х</v>
      </c>
      <c r="FT8" s="12" t="str">
        <f t="shared" si="2"/>
        <v>х</v>
      </c>
      <c r="FU8" s="12" t="str">
        <f t="shared" si="2"/>
        <v>х</v>
      </c>
      <c r="FV8" s="12" t="str">
        <f t="shared" si="2"/>
        <v>х</v>
      </c>
      <c r="FW8" s="12" t="str">
        <f t="shared" si="2"/>
        <v>х</v>
      </c>
      <c r="FX8" s="12" t="str">
        <f t="shared" si="2"/>
        <v>х</v>
      </c>
      <c r="FY8" s="12" t="str">
        <f t="shared" si="2"/>
        <v>х</v>
      </c>
      <c r="FZ8" s="12" t="str">
        <f t="shared" si="2"/>
        <v>х</v>
      </c>
      <c r="GA8" s="12"/>
    </row>
    <row r="9" spans="1:183" s="6" customFormat="1" ht="16.5" customHeight="1">
      <c r="A9" s="390" t="s">
        <v>83</v>
      </c>
      <c r="B9" s="391"/>
      <c r="C9" s="391"/>
      <c r="D9" s="391"/>
      <c r="E9" s="391"/>
      <c r="F9" s="392"/>
      <c r="G9" s="15" t="s">
        <v>57</v>
      </c>
      <c r="H9" s="12"/>
      <c r="I9" s="12" t="str">
        <f>IF(OR(I4="Заявитель до 670 кВт",I4="Заявитель свыше 670 кВт"),"","х")</f>
        <v>х</v>
      </c>
      <c r="J9" s="12" t="str">
        <f>IF(OR(J4="Заявитель до 670 кВт",J4="Заявитель свыше 670 кВт"),"","х")</f>
        <v>х</v>
      </c>
      <c r="K9" s="12" t="str">
        <f t="shared" ref="K9:BV9" si="3">IF(OR(K4="Заявитель до 670 кВт",K4="Заявитель свыше 670 кВт"),"","х")</f>
        <v>х</v>
      </c>
      <c r="L9" s="12" t="str">
        <f t="shared" si="3"/>
        <v>х</v>
      </c>
      <c r="M9" s="12" t="str">
        <f t="shared" si="3"/>
        <v>х</v>
      </c>
      <c r="N9" s="12" t="str">
        <f t="shared" si="3"/>
        <v>х</v>
      </c>
      <c r="O9" s="12" t="str">
        <f t="shared" si="3"/>
        <v>х</v>
      </c>
      <c r="P9" s="12" t="str">
        <f t="shared" si="3"/>
        <v>х</v>
      </c>
      <c r="Q9" s="12" t="str">
        <f t="shared" si="3"/>
        <v>х</v>
      </c>
      <c r="R9" s="12" t="str">
        <f t="shared" si="3"/>
        <v>х</v>
      </c>
      <c r="S9" s="12" t="str">
        <f t="shared" si="3"/>
        <v>х</v>
      </c>
      <c r="T9" s="12" t="str">
        <f t="shared" si="3"/>
        <v>х</v>
      </c>
      <c r="U9" s="12" t="str">
        <f t="shared" si="3"/>
        <v>х</v>
      </c>
      <c r="V9" s="12" t="str">
        <f t="shared" si="3"/>
        <v>х</v>
      </c>
      <c r="W9" s="12" t="str">
        <f t="shared" si="3"/>
        <v>х</v>
      </c>
      <c r="X9" s="12" t="str">
        <f t="shared" si="3"/>
        <v>х</v>
      </c>
      <c r="Y9" s="12" t="str">
        <f t="shared" si="3"/>
        <v>х</v>
      </c>
      <c r="Z9" s="12" t="str">
        <f t="shared" si="3"/>
        <v>х</v>
      </c>
      <c r="AA9" s="12" t="str">
        <f t="shared" si="3"/>
        <v>х</v>
      </c>
      <c r="AB9" s="12" t="str">
        <f t="shared" si="3"/>
        <v>х</v>
      </c>
      <c r="AC9" s="12" t="str">
        <f t="shared" si="3"/>
        <v>х</v>
      </c>
      <c r="AD9" s="12" t="str">
        <f t="shared" si="3"/>
        <v>х</v>
      </c>
      <c r="AE9" s="12" t="str">
        <f t="shared" si="3"/>
        <v>х</v>
      </c>
      <c r="AF9" s="12" t="str">
        <f t="shared" si="3"/>
        <v>х</v>
      </c>
      <c r="AG9" s="12" t="str">
        <f t="shared" si="3"/>
        <v>х</v>
      </c>
      <c r="AH9" s="12" t="str">
        <f t="shared" si="3"/>
        <v>х</v>
      </c>
      <c r="AI9" s="12" t="str">
        <f t="shared" si="3"/>
        <v>х</v>
      </c>
      <c r="AJ9" s="12" t="str">
        <f t="shared" si="3"/>
        <v>х</v>
      </c>
      <c r="AK9" s="12" t="str">
        <f t="shared" si="3"/>
        <v>х</v>
      </c>
      <c r="AL9" s="12" t="str">
        <f t="shared" si="3"/>
        <v>х</v>
      </c>
      <c r="AM9" s="12" t="str">
        <f t="shared" si="3"/>
        <v>х</v>
      </c>
      <c r="AN9" s="12" t="str">
        <f t="shared" si="3"/>
        <v>х</v>
      </c>
      <c r="AO9" s="12" t="str">
        <f t="shared" si="3"/>
        <v>х</v>
      </c>
      <c r="AP9" s="12" t="str">
        <f t="shared" si="3"/>
        <v>х</v>
      </c>
      <c r="AQ9" s="12" t="str">
        <f t="shared" si="3"/>
        <v>х</v>
      </c>
      <c r="AR9" s="12" t="str">
        <f t="shared" si="3"/>
        <v>х</v>
      </c>
      <c r="AS9" s="12" t="str">
        <f t="shared" si="3"/>
        <v>х</v>
      </c>
      <c r="AT9" s="12" t="str">
        <f t="shared" si="3"/>
        <v>х</v>
      </c>
      <c r="AU9" s="12" t="str">
        <f t="shared" si="3"/>
        <v>х</v>
      </c>
      <c r="AV9" s="12" t="str">
        <f t="shared" si="3"/>
        <v>х</v>
      </c>
      <c r="AW9" s="12" t="str">
        <f t="shared" si="3"/>
        <v>х</v>
      </c>
      <c r="AX9" s="12" t="str">
        <f t="shared" si="3"/>
        <v>х</v>
      </c>
      <c r="AY9" s="12" t="str">
        <f t="shared" si="3"/>
        <v>х</v>
      </c>
      <c r="AZ9" s="12" t="str">
        <f t="shared" si="3"/>
        <v>х</v>
      </c>
      <c r="BA9" s="12" t="str">
        <f t="shared" si="3"/>
        <v>х</v>
      </c>
      <c r="BB9" s="12" t="str">
        <f t="shared" si="3"/>
        <v>х</v>
      </c>
      <c r="BC9" s="12" t="str">
        <f t="shared" si="3"/>
        <v>х</v>
      </c>
      <c r="BD9" s="12" t="str">
        <f t="shared" si="3"/>
        <v>х</v>
      </c>
      <c r="BE9" s="12" t="str">
        <f t="shared" si="3"/>
        <v>х</v>
      </c>
      <c r="BF9" s="12" t="str">
        <f t="shared" si="3"/>
        <v>х</v>
      </c>
      <c r="BG9" s="12" t="str">
        <f t="shared" si="3"/>
        <v>х</v>
      </c>
      <c r="BH9" s="12" t="str">
        <f t="shared" si="3"/>
        <v>х</v>
      </c>
      <c r="BI9" s="12" t="str">
        <f t="shared" si="3"/>
        <v>х</v>
      </c>
      <c r="BJ9" s="12" t="str">
        <f t="shared" si="3"/>
        <v>х</v>
      </c>
      <c r="BK9" s="12" t="str">
        <f t="shared" si="3"/>
        <v>х</v>
      </c>
      <c r="BL9" s="12" t="str">
        <f t="shared" si="3"/>
        <v>х</v>
      </c>
      <c r="BM9" s="12" t="str">
        <f t="shared" si="3"/>
        <v>х</v>
      </c>
      <c r="BN9" s="12" t="str">
        <f t="shared" si="3"/>
        <v>х</v>
      </c>
      <c r="BO9" s="12" t="str">
        <f t="shared" si="3"/>
        <v>х</v>
      </c>
      <c r="BP9" s="12" t="str">
        <f t="shared" si="3"/>
        <v>х</v>
      </c>
      <c r="BQ9" s="12" t="str">
        <f t="shared" si="3"/>
        <v>х</v>
      </c>
      <c r="BR9" s="12" t="str">
        <f t="shared" si="3"/>
        <v>х</v>
      </c>
      <c r="BS9" s="12" t="str">
        <f t="shared" si="3"/>
        <v>х</v>
      </c>
      <c r="BT9" s="12" t="str">
        <f t="shared" si="3"/>
        <v>х</v>
      </c>
      <c r="BU9" s="12" t="str">
        <f t="shared" si="3"/>
        <v>х</v>
      </c>
      <c r="BV9" s="12" t="str">
        <f t="shared" si="3"/>
        <v>х</v>
      </c>
      <c r="BW9" s="12" t="str">
        <f t="shared" ref="BW9:EH9" si="4">IF(OR(BW4="Заявитель до 670 кВт",BW4="Заявитель свыше 670 кВт"),"","х")</f>
        <v>х</v>
      </c>
      <c r="BX9" s="12" t="str">
        <f t="shared" si="4"/>
        <v>х</v>
      </c>
      <c r="BY9" s="12" t="str">
        <f t="shared" si="4"/>
        <v>х</v>
      </c>
      <c r="BZ9" s="12" t="str">
        <f t="shared" si="4"/>
        <v>х</v>
      </c>
      <c r="CA9" s="12" t="str">
        <f t="shared" si="4"/>
        <v>х</v>
      </c>
      <c r="CB9" s="12" t="str">
        <f t="shared" si="4"/>
        <v>х</v>
      </c>
      <c r="CC9" s="12" t="str">
        <f t="shared" si="4"/>
        <v>х</v>
      </c>
      <c r="CD9" s="12" t="str">
        <f t="shared" si="4"/>
        <v>х</v>
      </c>
      <c r="CE9" s="12" t="str">
        <f t="shared" si="4"/>
        <v>х</v>
      </c>
      <c r="CF9" s="12" t="str">
        <f t="shared" si="4"/>
        <v>х</v>
      </c>
      <c r="CG9" s="12" t="str">
        <f t="shared" si="4"/>
        <v>х</v>
      </c>
      <c r="CH9" s="12" t="str">
        <f t="shared" si="4"/>
        <v>х</v>
      </c>
      <c r="CI9" s="12" t="str">
        <f t="shared" si="4"/>
        <v>х</v>
      </c>
      <c r="CJ9" s="12" t="str">
        <f t="shared" si="4"/>
        <v>х</v>
      </c>
      <c r="CK9" s="12" t="str">
        <f t="shared" si="4"/>
        <v>х</v>
      </c>
      <c r="CL9" s="12" t="str">
        <f t="shared" si="4"/>
        <v>х</v>
      </c>
      <c r="CM9" s="12" t="str">
        <f t="shared" si="4"/>
        <v>х</v>
      </c>
      <c r="CN9" s="12" t="str">
        <f t="shared" si="4"/>
        <v>х</v>
      </c>
      <c r="CO9" s="12" t="str">
        <f t="shared" si="4"/>
        <v>х</v>
      </c>
      <c r="CP9" s="12" t="str">
        <f t="shared" si="4"/>
        <v>х</v>
      </c>
      <c r="CQ9" s="12" t="str">
        <f t="shared" si="4"/>
        <v>х</v>
      </c>
      <c r="CR9" s="12" t="str">
        <f t="shared" si="4"/>
        <v>х</v>
      </c>
      <c r="CS9" s="12" t="str">
        <f t="shared" si="4"/>
        <v>х</v>
      </c>
      <c r="CT9" s="12" t="str">
        <f t="shared" si="4"/>
        <v>х</v>
      </c>
      <c r="CU9" s="12" t="str">
        <f t="shared" si="4"/>
        <v>х</v>
      </c>
      <c r="CV9" s="12" t="str">
        <f t="shared" si="4"/>
        <v>х</v>
      </c>
      <c r="CW9" s="12" t="str">
        <f t="shared" si="4"/>
        <v>х</v>
      </c>
      <c r="CX9" s="12" t="str">
        <f t="shared" si="4"/>
        <v>х</v>
      </c>
      <c r="CY9" s="12" t="str">
        <f t="shared" si="4"/>
        <v>х</v>
      </c>
      <c r="CZ9" s="12" t="str">
        <f t="shared" si="4"/>
        <v>х</v>
      </c>
      <c r="DA9" s="12" t="str">
        <f t="shared" si="4"/>
        <v>х</v>
      </c>
      <c r="DB9" s="12" t="str">
        <f t="shared" si="4"/>
        <v>х</v>
      </c>
      <c r="DC9" s="12" t="str">
        <f t="shared" si="4"/>
        <v>х</v>
      </c>
      <c r="DD9" s="12" t="str">
        <f t="shared" si="4"/>
        <v>х</v>
      </c>
      <c r="DE9" s="12" t="str">
        <f t="shared" si="4"/>
        <v>х</v>
      </c>
      <c r="DF9" s="12" t="str">
        <f t="shared" si="4"/>
        <v>х</v>
      </c>
      <c r="DG9" s="12" t="str">
        <f t="shared" si="4"/>
        <v>х</v>
      </c>
      <c r="DH9" s="12" t="str">
        <f t="shared" si="4"/>
        <v>х</v>
      </c>
      <c r="DI9" s="12" t="str">
        <f t="shared" si="4"/>
        <v>х</v>
      </c>
      <c r="DJ9" s="12" t="str">
        <f t="shared" si="4"/>
        <v>х</v>
      </c>
      <c r="DK9" s="12" t="str">
        <f t="shared" si="4"/>
        <v>х</v>
      </c>
      <c r="DL9" s="12" t="str">
        <f t="shared" si="4"/>
        <v>х</v>
      </c>
      <c r="DM9" s="12" t="str">
        <f t="shared" si="4"/>
        <v>х</v>
      </c>
      <c r="DN9" s="12" t="str">
        <f t="shared" si="4"/>
        <v>х</v>
      </c>
      <c r="DO9" s="12" t="str">
        <f t="shared" si="4"/>
        <v>х</v>
      </c>
      <c r="DP9" s="12" t="str">
        <f t="shared" si="4"/>
        <v>х</v>
      </c>
      <c r="DQ9" s="12" t="str">
        <f t="shared" si="4"/>
        <v>х</v>
      </c>
      <c r="DR9" s="12" t="str">
        <f t="shared" si="4"/>
        <v>х</v>
      </c>
      <c r="DS9" s="12" t="str">
        <f t="shared" si="4"/>
        <v>х</v>
      </c>
      <c r="DT9" s="12" t="str">
        <f t="shared" si="4"/>
        <v>х</v>
      </c>
      <c r="DU9" s="12" t="str">
        <f t="shared" si="4"/>
        <v>х</v>
      </c>
      <c r="DV9" s="12" t="str">
        <f t="shared" si="4"/>
        <v>х</v>
      </c>
      <c r="DW9" s="12" t="str">
        <f t="shared" si="4"/>
        <v>х</v>
      </c>
      <c r="DX9" s="12" t="str">
        <f t="shared" si="4"/>
        <v>х</v>
      </c>
      <c r="DY9" s="12" t="str">
        <f t="shared" si="4"/>
        <v>х</v>
      </c>
      <c r="DZ9" s="12" t="str">
        <f t="shared" si="4"/>
        <v>х</v>
      </c>
      <c r="EA9" s="12" t="str">
        <f t="shared" si="4"/>
        <v>х</v>
      </c>
      <c r="EB9" s="12" t="str">
        <f t="shared" si="4"/>
        <v>х</v>
      </c>
      <c r="EC9" s="12" t="str">
        <f t="shared" si="4"/>
        <v>х</v>
      </c>
      <c r="ED9" s="12" t="str">
        <f t="shared" si="4"/>
        <v>х</v>
      </c>
      <c r="EE9" s="12" t="str">
        <f t="shared" si="4"/>
        <v>х</v>
      </c>
      <c r="EF9" s="12" t="str">
        <f t="shared" si="4"/>
        <v>х</v>
      </c>
      <c r="EG9" s="12" t="str">
        <f t="shared" si="4"/>
        <v>х</v>
      </c>
      <c r="EH9" s="12" t="str">
        <f t="shared" si="4"/>
        <v>х</v>
      </c>
      <c r="EI9" s="12" t="str">
        <f t="shared" ref="EI9:FZ9" si="5">IF(OR(EI4="Заявитель до 670 кВт",EI4="Заявитель свыше 670 кВт"),"","х")</f>
        <v>х</v>
      </c>
      <c r="EJ9" s="12" t="str">
        <f t="shared" si="5"/>
        <v>х</v>
      </c>
      <c r="EK9" s="12" t="str">
        <f t="shared" si="5"/>
        <v>х</v>
      </c>
      <c r="EL9" s="12" t="str">
        <f t="shared" si="5"/>
        <v>х</v>
      </c>
      <c r="EM9" s="12" t="str">
        <f t="shared" si="5"/>
        <v>х</v>
      </c>
      <c r="EN9" s="12" t="str">
        <f t="shared" si="5"/>
        <v>х</v>
      </c>
      <c r="EO9" s="12" t="str">
        <f t="shared" si="5"/>
        <v>х</v>
      </c>
      <c r="EP9" s="12" t="str">
        <f t="shared" si="5"/>
        <v>х</v>
      </c>
      <c r="EQ9" s="12" t="str">
        <f t="shared" si="5"/>
        <v>х</v>
      </c>
      <c r="ER9" s="12" t="str">
        <f t="shared" si="5"/>
        <v>х</v>
      </c>
      <c r="ES9" s="12" t="str">
        <f t="shared" si="5"/>
        <v>х</v>
      </c>
      <c r="ET9" s="12" t="str">
        <f t="shared" si="5"/>
        <v>х</v>
      </c>
      <c r="EU9" s="12" t="str">
        <f t="shared" si="5"/>
        <v>х</v>
      </c>
      <c r="EV9" s="12" t="str">
        <f t="shared" si="5"/>
        <v>х</v>
      </c>
      <c r="EW9" s="12" t="str">
        <f t="shared" si="5"/>
        <v>х</v>
      </c>
      <c r="EX9" s="12" t="str">
        <f t="shared" si="5"/>
        <v>х</v>
      </c>
      <c r="EY9" s="12" t="str">
        <f t="shared" si="5"/>
        <v>х</v>
      </c>
      <c r="EZ9" s="12" t="str">
        <f t="shared" si="5"/>
        <v>х</v>
      </c>
      <c r="FA9" s="12" t="str">
        <f t="shared" si="5"/>
        <v>х</v>
      </c>
      <c r="FB9" s="12" t="str">
        <f t="shared" si="5"/>
        <v>х</v>
      </c>
      <c r="FC9" s="12" t="str">
        <f t="shared" si="5"/>
        <v>х</v>
      </c>
      <c r="FD9" s="12" t="str">
        <f t="shared" si="5"/>
        <v>х</v>
      </c>
      <c r="FE9" s="12" t="str">
        <f t="shared" si="5"/>
        <v>х</v>
      </c>
      <c r="FF9" s="12" t="str">
        <f t="shared" si="5"/>
        <v>х</v>
      </c>
      <c r="FG9" s="12" t="str">
        <f t="shared" si="5"/>
        <v>х</v>
      </c>
      <c r="FH9" s="12" t="str">
        <f t="shared" si="5"/>
        <v>х</v>
      </c>
      <c r="FI9" s="12" t="str">
        <f t="shared" si="5"/>
        <v>х</v>
      </c>
      <c r="FJ9" s="12" t="str">
        <f t="shared" si="5"/>
        <v>х</v>
      </c>
      <c r="FK9" s="12" t="str">
        <f t="shared" si="5"/>
        <v>х</v>
      </c>
      <c r="FL9" s="12" t="str">
        <f t="shared" si="5"/>
        <v>х</v>
      </c>
      <c r="FM9" s="12" t="str">
        <f t="shared" si="5"/>
        <v>х</v>
      </c>
      <c r="FN9" s="12" t="str">
        <f t="shared" si="5"/>
        <v>х</v>
      </c>
      <c r="FO9" s="12" t="str">
        <f t="shared" si="5"/>
        <v>х</v>
      </c>
      <c r="FP9" s="12" t="str">
        <f t="shared" si="5"/>
        <v>х</v>
      </c>
      <c r="FQ9" s="12" t="str">
        <f t="shared" si="5"/>
        <v>х</v>
      </c>
      <c r="FR9" s="12" t="str">
        <f t="shared" si="5"/>
        <v>х</v>
      </c>
      <c r="FS9" s="12" t="str">
        <f t="shared" si="5"/>
        <v>х</v>
      </c>
      <c r="FT9" s="12" t="str">
        <f t="shared" si="5"/>
        <v>х</v>
      </c>
      <c r="FU9" s="12" t="str">
        <f t="shared" si="5"/>
        <v>х</v>
      </c>
      <c r="FV9" s="12" t="str">
        <f t="shared" si="5"/>
        <v>х</v>
      </c>
      <c r="FW9" s="12" t="str">
        <f t="shared" si="5"/>
        <v>х</v>
      </c>
      <c r="FX9" s="12" t="str">
        <f t="shared" si="5"/>
        <v>х</v>
      </c>
      <c r="FY9" s="12" t="str">
        <f t="shared" si="5"/>
        <v>х</v>
      </c>
      <c r="FZ9" s="12" t="str">
        <f t="shared" si="5"/>
        <v>х</v>
      </c>
      <c r="GA9" s="12"/>
    </row>
    <row r="10" spans="1:183" s="6" customFormat="1">
      <c r="A10" s="390" t="s">
        <v>64</v>
      </c>
      <c r="B10" s="391"/>
      <c r="C10" s="391"/>
      <c r="D10" s="391"/>
      <c r="E10" s="391"/>
      <c r="F10" s="392"/>
      <c r="G10" s="15" t="s">
        <v>57</v>
      </c>
      <c r="H10" s="58"/>
      <c r="I10" s="58"/>
      <c r="J10" s="58"/>
      <c r="K10" s="58"/>
      <c r="L10" s="58"/>
      <c r="M10" s="58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</row>
    <row r="11" spans="1:183" s="6" customFormat="1" ht="27" customHeight="1">
      <c r="A11" s="390" t="s">
        <v>65</v>
      </c>
      <c r="B11" s="391"/>
      <c r="C11" s="391"/>
      <c r="D11" s="391"/>
      <c r="E11" s="391"/>
      <c r="F11" s="392"/>
      <c r="G11" s="15" t="s">
        <v>57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</row>
    <row r="12" spans="1:183" ht="14" outlineLevel="1">
      <c r="A12" s="379" t="s">
        <v>40</v>
      </c>
      <c r="B12" s="380">
        <v>220</v>
      </c>
      <c r="C12" s="379">
        <v>1</v>
      </c>
      <c r="D12" s="14" t="s">
        <v>43</v>
      </c>
      <c r="E12" s="16">
        <v>260</v>
      </c>
      <c r="F12" s="16" t="s">
        <v>57</v>
      </c>
      <c r="G12" s="17">
        <f t="shared" ref="G12:G67" si="6">SUM(H12:FZ12)</f>
        <v>0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</row>
    <row r="13" spans="1:183" ht="14" outlineLevel="1">
      <c r="A13" s="379"/>
      <c r="B13" s="380"/>
      <c r="C13" s="379"/>
      <c r="D13" s="14" t="s">
        <v>41</v>
      </c>
      <c r="E13" s="16">
        <v>210</v>
      </c>
      <c r="F13" s="16" t="s">
        <v>57</v>
      </c>
      <c r="G13" s="17">
        <f t="shared" si="6"/>
        <v>0</v>
      </c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</row>
    <row r="14" spans="1:183" ht="14" outlineLevel="1">
      <c r="A14" s="379"/>
      <c r="B14" s="380"/>
      <c r="C14" s="379"/>
      <c r="D14" s="14" t="s">
        <v>42</v>
      </c>
      <c r="E14" s="16">
        <v>140</v>
      </c>
      <c r="F14" s="16" t="s">
        <v>57</v>
      </c>
      <c r="G14" s="17">
        <f t="shared" si="6"/>
        <v>0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</row>
    <row r="15" spans="1:183" ht="14" outlineLevel="1">
      <c r="A15" s="379"/>
      <c r="B15" s="380"/>
      <c r="C15" s="379">
        <v>2</v>
      </c>
      <c r="D15" s="14" t="s">
        <v>41</v>
      </c>
      <c r="E15" s="16">
        <v>270</v>
      </c>
      <c r="F15" s="16" t="s">
        <v>57</v>
      </c>
      <c r="G15" s="17">
        <f t="shared" si="6"/>
        <v>0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</row>
    <row r="16" spans="1:183" ht="14" outlineLevel="1">
      <c r="A16" s="379"/>
      <c r="B16" s="380"/>
      <c r="C16" s="379"/>
      <c r="D16" s="14" t="s">
        <v>42</v>
      </c>
      <c r="E16" s="16">
        <v>180</v>
      </c>
      <c r="F16" s="16" t="s">
        <v>57</v>
      </c>
      <c r="G16" s="17">
        <f t="shared" si="6"/>
        <v>0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</row>
    <row r="17" spans="1:183" ht="14" outlineLevel="1">
      <c r="A17" s="379"/>
      <c r="B17" s="380" t="s">
        <v>44</v>
      </c>
      <c r="C17" s="379">
        <v>1</v>
      </c>
      <c r="D17" s="14" t="s">
        <v>43</v>
      </c>
      <c r="E17" s="16">
        <v>180</v>
      </c>
      <c r="F17" s="16" t="s">
        <v>57</v>
      </c>
      <c r="G17" s="17">
        <f t="shared" si="6"/>
        <v>0</v>
      </c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</row>
    <row r="18" spans="1:183" ht="14" outlineLevel="1">
      <c r="A18" s="379"/>
      <c r="B18" s="380"/>
      <c r="C18" s="379"/>
      <c r="D18" s="14" t="s">
        <v>41</v>
      </c>
      <c r="E18" s="16">
        <v>160</v>
      </c>
      <c r="F18" s="16" t="s">
        <v>57</v>
      </c>
      <c r="G18" s="17">
        <f t="shared" si="6"/>
        <v>0</v>
      </c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</row>
    <row r="19" spans="1:183" ht="14" outlineLevel="1">
      <c r="A19" s="379"/>
      <c r="B19" s="380"/>
      <c r="C19" s="379"/>
      <c r="D19" s="14" t="s">
        <v>42</v>
      </c>
      <c r="E19" s="16">
        <v>130</v>
      </c>
      <c r="F19" s="16" t="s">
        <v>57</v>
      </c>
      <c r="G19" s="17">
        <f t="shared" si="6"/>
        <v>0</v>
      </c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</row>
    <row r="20" spans="1:183" ht="14" outlineLevel="1">
      <c r="A20" s="379"/>
      <c r="B20" s="380"/>
      <c r="C20" s="379">
        <v>2</v>
      </c>
      <c r="D20" s="14" t="s">
        <v>41</v>
      </c>
      <c r="E20" s="16">
        <v>190</v>
      </c>
      <c r="F20" s="16" t="s">
        <v>57</v>
      </c>
      <c r="G20" s="17">
        <f t="shared" si="6"/>
        <v>0</v>
      </c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</row>
    <row r="21" spans="1:183" ht="14" outlineLevel="1">
      <c r="A21" s="379"/>
      <c r="B21" s="380"/>
      <c r="C21" s="379"/>
      <c r="D21" s="14" t="s">
        <v>42</v>
      </c>
      <c r="E21" s="16">
        <v>160</v>
      </c>
      <c r="F21" s="16" t="s">
        <v>57</v>
      </c>
      <c r="G21" s="17">
        <f t="shared" si="6"/>
        <v>0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</row>
    <row r="22" spans="1:183" outlineLevel="1">
      <c r="A22" s="379" t="s">
        <v>45</v>
      </c>
      <c r="B22" s="18">
        <v>220</v>
      </c>
      <c r="C22" s="19" t="s">
        <v>5</v>
      </c>
      <c r="D22" s="19" t="s">
        <v>5</v>
      </c>
      <c r="E22" s="16">
        <v>3000</v>
      </c>
      <c r="F22" s="16" t="s">
        <v>57</v>
      </c>
      <c r="G22" s="17">
        <f t="shared" si="6"/>
        <v>0</v>
      </c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</row>
    <row r="23" spans="1:183" outlineLevel="1">
      <c r="A23" s="379"/>
      <c r="B23" s="18">
        <v>110</v>
      </c>
      <c r="C23" s="19" t="s">
        <v>5</v>
      </c>
      <c r="D23" s="19" t="s">
        <v>5</v>
      </c>
      <c r="E23" s="16">
        <v>2300</v>
      </c>
      <c r="F23" s="16" t="s">
        <v>57</v>
      </c>
      <c r="G23" s="17">
        <f t="shared" si="6"/>
        <v>0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</row>
    <row r="24" spans="1:183" outlineLevel="1">
      <c r="A24" s="381" t="s">
        <v>46</v>
      </c>
      <c r="B24" s="381"/>
      <c r="C24" s="381"/>
      <c r="D24" s="381"/>
      <c r="E24" s="381"/>
      <c r="F24" s="16" t="s">
        <v>57</v>
      </c>
      <c r="G24" s="17">
        <f t="shared" si="6"/>
        <v>0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</row>
    <row r="25" spans="1:183" ht="14" outlineLevel="1">
      <c r="A25" s="375" t="s">
        <v>40</v>
      </c>
      <c r="B25" s="382">
        <v>35</v>
      </c>
      <c r="C25" s="375">
        <v>1</v>
      </c>
      <c r="D25" s="14" t="s">
        <v>43</v>
      </c>
      <c r="E25" s="16">
        <v>170</v>
      </c>
      <c r="F25" s="16" t="s">
        <v>57</v>
      </c>
      <c r="G25" s="17">
        <f t="shared" si="6"/>
        <v>0</v>
      </c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</row>
    <row r="26" spans="1:183" ht="14" outlineLevel="1">
      <c r="A26" s="375"/>
      <c r="B26" s="382"/>
      <c r="C26" s="375"/>
      <c r="D26" s="14" t="s">
        <v>41</v>
      </c>
      <c r="E26" s="16">
        <v>140</v>
      </c>
      <c r="F26" s="16" t="s">
        <v>57</v>
      </c>
      <c r="G26" s="17">
        <f t="shared" si="6"/>
        <v>0</v>
      </c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</row>
    <row r="27" spans="1:183" ht="14" outlineLevel="1">
      <c r="A27" s="375"/>
      <c r="B27" s="382"/>
      <c r="C27" s="375"/>
      <c r="D27" s="14" t="s">
        <v>42</v>
      </c>
      <c r="E27" s="16">
        <v>120</v>
      </c>
      <c r="F27" s="16" t="s">
        <v>57</v>
      </c>
      <c r="G27" s="17">
        <f t="shared" si="6"/>
        <v>0</v>
      </c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</row>
    <row r="28" spans="1:183" ht="14" outlineLevel="1">
      <c r="A28" s="375"/>
      <c r="B28" s="382"/>
      <c r="C28" s="375">
        <v>2</v>
      </c>
      <c r="D28" s="14" t="s">
        <v>41</v>
      </c>
      <c r="E28" s="16">
        <v>180</v>
      </c>
      <c r="F28" s="16" t="s">
        <v>57</v>
      </c>
      <c r="G28" s="17">
        <f t="shared" si="6"/>
        <v>0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</row>
    <row r="29" spans="1:183" ht="14" outlineLevel="1">
      <c r="A29" s="375"/>
      <c r="B29" s="382"/>
      <c r="C29" s="375"/>
      <c r="D29" s="14" t="s">
        <v>42</v>
      </c>
      <c r="E29" s="16">
        <v>150</v>
      </c>
      <c r="F29" s="16" t="s">
        <v>57</v>
      </c>
      <c r="G29" s="17">
        <f t="shared" si="6"/>
        <v>0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</row>
    <row r="30" spans="1:183">
      <c r="A30" s="375"/>
      <c r="B30" s="377" t="s">
        <v>47</v>
      </c>
      <c r="C30" s="378" t="s">
        <v>5</v>
      </c>
      <c r="D30" s="16" t="s">
        <v>43</v>
      </c>
      <c r="E30" s="16">
        <v>160</v>
      </c>
      <c r="F30" s="16" t="s">
        <v>57</v>
      </c>
      <c r="G30" s="17">
        <f t="shared" si="6"/>
        <v>0</v>
      </c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</row>
    <row r="31" spans="1:183" ht="26">
      <c r="A31" s="375"/>
      <c r="B31" s="377"/>
      <c r="C31" s="378"/>
      <c r="D31" s="20" t="s">
        <v>48</v>
      </c>
      <c r="E31" s="16">
        <v>140</v>
      </c>
      <c r="F31" s="16" t="s">
        <v>57</v>
      </c>
      <c r="G31" s="17">
        <f t="shared" si="6"/>
        <v>0</v>
      </c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</row>
    <row r="32" spans="1:183">
      <c r="A32" s="375"/>
      <c r="B32" s="377"/>
      <c r="C32" s="378"/>
      <c r="D32" s="20" t="s">
        <v>49</v>
      </c>
      <c r="E32" s="16">
        <v>110</v>
      </c>
      <c r="F32" s="16" t="s">
        <v>57</v>
      </c>
      <c r="G32" s="17">
        <f t="shared" si="6"/>
        <v>0</v>
      </c>
      <c r="H32" s="59"/>
      <c r="I32" s="10"/>
      <c r="J32" s="10"/>
      <c r="K32" s="10"/>
      <c r="L32" s="10"/>
      <c r="M32" s="59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</row>
    <row r="33" spans="1:183">
      <c r="A33" s="379" t="s">
        <v>45</v>
      </c>
      <c r="B33" s="18" t="s">
        <v>50</v>
      </c>
      <c r="C33" s="19" t="s">
        <v>5</v>
      </c>
      <c r="D33" s="19" t="s">
        <v>5</v>
      </c>
      <c r="E33" s="16">
        <v>470</v>
      </c>
      <c r="F33" s="16" t="s">
        <v>57</v>
      </c>
      <c r="G33" s="17">
        <f t="shared" si="6"/>
        <v>0</v>
      </c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</row>
    <row r="34" spans="1:183">
      <c r="A34" s="379"/>
      <c r="B34" s="18" t="s">
        <v>51</v>
      </c>
      <c r="C34" s="19" t="s">
        <v>5</v>
      </c>
      <c r="D34" s="19" t="s">
        <v>5</v>
      </c>
      <c r="E34" s="16">
        <v>350</v>
      </c>
      <c r="F34" s="16" t="s">
        <v>57</v>
      </c>
      <c r="G34" s="17">
        <f t="shared" si="6"/>
        <v>0</v>
      </c>
      <c r="H34" s="59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</row>
    <row r="35" spans="1:183">
      <c r="A35" s="381" t="s">
        <v>52</v>
      </c>
      <c r="B35" s="381"/>
      <c r="C35" s="381"/>
      <c r="D35" s="381"/>
      <c r="E35" s="381"/>
      <c r="F35" s="16" t="s">
        <v>57</v>
      </c>
      <c r="G35" s="17">
        <f t="shared" si="6"/>
        <v>0</v>
      </c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</row>
    <row r="36" spans="1:183">
      <c r="A36" s="375" t="s">
        <v>40</v>
      </c>
      <c r="B36" s="383" t="s">
        <v>53</v>
      </c>
      <c r="C36" s="375" t="s">
        <v>5</v>
      </c>
      <c r="D36" s="16" t="s">
        <v>43</v>
      </c>
      <c r="E36" s="16">
        <v>260</v>
      </c>
      <c r="F36" s="16" t="s">
        <v>57</v>
      </c>
      <c r="G36" s="17">
        <f t="shared" si="6"/>
        <v>0</v>
      </c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</row>
    <row r="37" spans="1:183" ht="28">
      <c r="A37" s="375"/>
      <c r="B37" s="383"/>
      <c r="C37" s="375"/>
      <c r="D37" s="21" t="s">
        <v>48</v>
      </c>
      <c r="E37" s="16">
        <v>220</v>
      </c>
      <c r="F37" s="16" t="s">
        <v>57</v>
      </c>
      <c r="G37" s="17">
        <f t="shared" si="6"/>
        <v>0</v>
      </c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</row>
    <row r="38" spans="1:183" ht="14">
      <c r="A38" s="375"/>
      <c r="B38" s="383"/>
      <c r="C38" s="375"/>
      <c r="D38" s="21" t="s">
        <v>49</v>
      </c>
      <c r="E38" s="16">
        <v>150</v>
      </c>
      <c r="F38" s="16" t="s">
        <v>57</v>
      </c>
      <c r="G38" s="17">
        <f t="shared" si="6"/>
        <v>0</v>
      </c>
      <c r="H38" s="60"/>
      <c r="I38" s="60"/>
      <c r="J38" s="59"/>
      <c r="K38" s="59"/>
      <c r="L38" s="59"/>
      <c r="M38" s="59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</row>
    <row r="39" spans="1:183" ht="14">
      <c r="A39" s="14" t="s">
        <v>45</v>
      </c>
      <c r="B39" s="22" t="s">
        <v>54</v>
      </c>
      <c r="C39" s="19" t="s">
        <v>5</v>
      </c>
      <c r="D39" s="19" t="s">
        <v>5</v>
      </c>
      <c r="E39" s="16">
        <v>270</v>
      </c>
      <c r="F39" s="16" t="s">
        <v>57</v>
      </c>
      <c r="G39" s="17">
        <f t="shared" si="6"/>
        <v>0</v>
      </c>
      <c r="H39" s="61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</row>
    <row r="40" spans="1:183">
      <c r="A40" s="381" t="s">
        <v>55</v>
      </c>
      <c r="B40" s="381"/>
      <c r="C40" s="381"/>
      <c r="D40" s="381"/>
      <c r="E40" s="381"/>
      <c r="F40" s="16" t="s">
        <v>57</v>
      </c>
      <c r="G40" s="17">
        <f t="shared" si="6"/>
        <v>0</v>
      </c>
      <c r="H40" s="61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</row>
    <row r="41" spans="1:183" ht="42">
      <c r="A41" s="368" t="s">
        <v>1</v>
      </c>
      <c r="B41" s="370"/>
      <c r="C41" s="23" t="s">
        <v>62</v>
      </c>
      <c r="D41" s="23" t="s">
        <v>4</v>
      </c>
      <c r="E41" s="23" t="s">
        <v>37</v>
      </c>
      <c r="F41" s="16" t="s">
        <v>57</v>
      </c>
      <c r="G41" s="17">
        <f t="shared" si="6"/>
        <v>0</v>
      </c>
      <c r="H41" s="61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</row>
    <row r="42" spans="1:183" ht="12.75" hidden="1" customHeight="1" outlineLevel="1">
      <c r="A42" s="375" t="s">
        <v>8</v>
      </c>
      <c r="B42" s="375"/>
      <c r="C42" s="375" t="s">
        <v>9</v>
      </c>
      <c r="D42" s="14">
        <v>220</v>
      </c>
      <c r="E42" s="15">
        <v>210</v>
      </c>
      <c r="F42" s="16" t="s">
        <v>57</v>
      </c>
      <c r="G42" s="17">
        <f t="shared" si="6"/>
        <v>0</v>
      </c>
      <c r="H42" s="61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</row>
    <row r="43" spans="1:183" ht="12.75" hidden="1" customHeight="1" outlineLevel="1">
      <c r="A43" s="375"/>
      <c r="B43" s="375"/>
      <c r="C43" s="375"/>
      <c r="D43" s="14" t="s">
        <v>10</v>
      </c>
      <c r="E43" s="15">
        <v>105</v>
      </c>
      <c r="F43" s="16" t="s">
        <v>57</v>
      </c>
      <c r="G43" s="17">
        <f t="shared" si="6"/>
        <v>0</v>
      </c>
      <c r="H43" s="61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</row>
    <row r="44" spans="1:183" ht="12.75" hidden="1" customHeight="1" outlineLevel="1">
      <c r="A44" s="375"/>
      <c r="B44" s="375"/>
      <c r="C44" s="375"/>
      <c r="D44" s="14">
        <v>35</v>
      </c>
      <c r="E44" s="15">
        <v>75</v>
      </c>
      <c r="F44" s="16" t="s">
        <v>57</v>
      </c>
      <c r="G44" s="17">
        <f t="shared" si="6"/>
        <v>0</v>
      </c>
      <c r="H44" s="61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</row>
    <row r="45" spans="1:183" ht="12.75" hidden="1" customHeight="1" outlineLevel="1">
      <c r="A45" s="375" t="s">
        <v>11</v>
      </c>
      <c r="B45" s="375"/>
      <c r="C45" s="375" t="s">
        <v>12</v>
      </c>
      <c r="D45" s="14">
        <v>220</v>
      </c>
      <c r="E45" s="15">
        <v>14</v>
      </c>
      <c r="F45" s="16" t="s">
        <v>57</v>
      </c>
      <c r="G45" s="17">
        <f t="shared" si="6"/>
        <v>0</v>
      </c>
      <c r="H45" s="61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</row>
    <row r="46" spans="1:183" ht="12.75" hidden="1" customHeight="1" outlineLevel="1">
      <c r="A46" s="375"/>
      <c r="B46" s="375"/>
      <c r="C46" s="375"/>
      <c r="D46" s="14" t="s">
        <v>10</v>
      </c>
      <c r="E46" s="15">
        <v>7.8</v>
      </c>
      <c r="F46" s="16" t="s">
        <v>57</v>
      </c>
      <c r="G46" s="17">
        <f t="shared" si="6"/>
        <v>0</v>
      </c>
      <c r="H46" s="61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</row>
    <row r="47" spans="1:183" ht="12.75" hidden="1" customHeight="1" outlineLevel="1">
      <c r="A47" s="375"/>
      <c r="B47" s="375"/>
      <c r="C47" s="375"/>
      <c r="D47" s="14">
        <v>35</v>
      </c>
      <c r="E47" s="15">
        <v>2.1</v>
      </c>
      <c r="F47" s="16" t="s">
        <v>57</v>
      </c>
      <c r="G47" s="17">
        <f t="shared" si="6"/>
        <v>0</v>
      </c>
      <c r="H47" s="61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</row>
    <row r="48" spans="1:183" ht="12.75" hidden="1" customHeight="1" outlineLevel="1">
      <c r="A48" s="375"/>
      <c r="B48" s="375"/>
      <c r="C48" s="375"/>
      <c r="D48" s="24" t="s">
        <v>13</v>
      </c>
      <c r="E48" s="25">
        <v>1</v>
      </c>
      <c r="F48" s="16" t="s">
        <v>57</v>
      </c>
      <c r="G48" s="17">
        <f t="shared" si="6"/>
        <v>0</v>
      </c>
      <c r="H48" s="61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</row>
    <row r="49" spans="1:183" ht="12.75" hidden="1" customHeight="1" outlineLevel="1">
      <c r="A49" s="375" t="s">
        <v>14</v>
      </c>
      <c r="B49" s="375"/>
      <c r="C49" s="375" t="s">
        <v>15</v>
      </c>
      <c r="D49" s="14">
        <v>220</v>
      </c>
      <c r="E49" s="15">
        <v>43</v>
      </c>
      <c r="F49" s="16" t="s">
        <v>57</v>
      </c>
      <c r="G49" s="17">
        <f t="shared" si="6"/>
        <v>0</v>
      </c>
      <c r="H49" s="61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</row>
    <row r="50" spans="1:183" ht="12.75" hidden="1" customHeight="1" outlineLevel="1">
      <c r="A50" s="375"/>
      <c r="B50" s="375"/>
      <c r="C50" s="375"/>
      <c r="D50" s="14" t="s">
        <v>10</v>
      </c>
      <c r="E50" s="15">
        <v>26</v>
      </c>
      <c r="F50" s="16" t="s">
        <v>57</v>
      </c>
      <c r="G50" s="17">
        <f t="shared" si="6"/>
        <v>0</v>
      </c>
      <c r="H50" s="61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</row>
    <row r="51" spans="1:183" ht="12.75" hidden="1" customHeight="1" outlineLevel="1">
      <c r="A51" s="375"/>
      <c r="B51" s="375"/>
      <c r="C51" s="375"/>
      <c r="D51" s="14">
        <v>35</v>
      </c>
      <c r="E51" s="15">
        <v>11</v>
      </c>
      <c r="F51" s="16" t="s">
        <v>57</v>
      </c>
      <c r="G51" s="17">
        <f t="shared" si="6"/>
        <v>0</v>
      </c>
      <c r="H51" s="61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</row>
    <row r="52" spans="1:183" collapsed="1">
      <c r="A52" s="375"/>
      <c r="B52" s="375"/>
      <c r="C52" s="375"/>
      <c r="D52" s="24" t="s">
        <v>13</v>
      </c>
      <c r="E52" s="15">
        <v>5.5</v>
      </c>
      <c r="F52" s="16" t="s">
        <v>57</v>
      </c>
      <c r="G52" s="17">
        <f t="shared" si="6"/>
        <v>0</v>
      </c>
      <c r="H52" s="61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</row>
    <row r="53" spans="1:183" ht="12.75" hidden="1" customHeight="1" outlineLevel="1">
      <c r="A53" s="375" t="s">
        <v>16</v>
      </c>
      <c r="B53" s="375"/>
      <c r="C53" s="375" t="s">
        <v>17</v>
      </c>
      <c r="D53" s="14">
        <v>220</v>
      </c>
      <c r="E53" s="14">
        <v>23</v>
      </c>
      <c r="F53" s="16" t="s">
        <v>57</v>
      </c>
      <c r="G53" s="17">
        <f t="shared" si="6"/>
        <v>0</v>
      </c>
      <c r="H53" s="61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</row>
    <row r="54" spans="1:183" ht="12.75" hidden="1" customHeight="1" outlineLevel="1">
      <c r="A54" s="375"/>
      <c r="B54" s="375"/>
      <c r="C54" s="375"/>
      <c r="D54" s="14" t="s">
        <v>10</v>
      </c>
      <c r="E54" s="14">
        <v>14</v>
      </c>
      <c r="F54" s="16" t="s">
        <v>57</v>
      </c>
      <c r="G54" s="17">
        <f t="shared" si="6"/>
        <v>0</v>
      </c>
      <c r="H54" s="61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</row>
    <row r="55" spans="1:183" ht="12.75" hidden="1" customHeight="1" outlineLevel="1">
      <c r="A55" s="375"/>
      <c r="B55" s="375"/>
      <c r="C55" s="375"/>
      <c r="D55" s="14">
        <v>35</v>
      </c>
      <c r="E55" s="14">
        <v>6.4</v>
      </c>
      <c r="F55" s="16" t="s">
        <v>57</v>
      </c>
      <c r="G55" s="17">
        <f t="shared" si="6"/>
        <v>0</v>
      </c>
      <c r="H55" s="61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</row>
    <row r="56" spans="1:183" collapsed="1">
      <c r="A56" s="375"/>
      <c r="B56" s="375"/>
      <c r="C56" s="375"/>
      <c r="D56" s="24" t="s">
        <v>13</v>
      </c>
      <c r="E56" s="14">
        <v>3.1</v>
      </c>
      <c r="F56" s="16" t="s">
        <v>57</v>
      </c>
      <c r="G56" s="17">
        <f t="shared" si="6"/>
        <v>0</v>
      </c>
      <c r="H56" s="61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</row>
    <row r="57" spans="1:183" ht="12.75" hidden="1" customHeight="1" outlineLevel="1">
      <c r="A57" s="375" t="s">
        <v>18</v>
      </c>
      <c r="B57" s="375"/>
      <c r="C57" s="375" t="s">
        <v>12</v>
      </c>
      <c r="D57" s="14">
        <v>220</v>
      </c>
      <c r="E57" s="14">
        <v>19</v>
      </c>
      <c r="F57" s="16" t="s">
        <v>57</v>
      </c>
      <c r="G57" s="17">
        <f t="shared" si="6"/>
        <v>0</v>
      </c>
      <c r="H57" s="62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0"/>
    </row>
    <row r="58" spans="1:183" ht="12.75" hidden="1" customHeight="1" outlineLevel="1">
      <c r="A58" s="375"/>
      <c r="B58" s="375"/>
      <c r="C58" s="375"/>
      <c r="D58" s="14" t="s">
        <v>10</v>
      </c>
      <c r="E58" s="14">
        <v>9.5</v>
      </c>
      <c r="F58" s="16" t="s">
        <v>57</v>
      </c>
      <c r="G58" s="17">
        <f t="shared" si="6"/>
        <v>0</v>
      </c>
      <c r="H58" s="62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0"/>
    </row>
    <row r="59" spans="1:183" ht="12.75" hidden="1" customHeight="1" outlineLevel="1">
      <c r="A59" s="375"/>
      <c r="B59" s="375"/>
      <c r="C59" s="375"/>
      <c r="D59" s="14">
        <v>35</v>
      </c>
      <c r="E59" s="14">
        <v>4.7</v>
      </c>
      <c r="F59" s="16" t="s">
        <v>57</v>
      </c>
      <c r="G59" s="17">
        <f t="shared" si="6"/>
        <v>0</v>
      </c>
      <c r="H59" s="61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</row>
    <row r="60" spans="1:183" ht="14" collapsed="1">
      <c r="A60" s="375" t="s">
        <v>19</v>
      </c>
      <c r="B60" s="375"/>
      <c r="C60" s="14" t="s">
        <v>17</v>
      </c>
      <c r="D60" s="26" t="s">
        <v>13</v>
      </c>
      <c r="E60" s="14">
        <v>2.2999999999999998</v>
      </c>
      <c r="F60" s="16" t="s">
        <v>57</v>
      </c>
      <c r="G60" s="17">
        <f t="shared" si="6"/>
        <v>0</v>
      </c>
      <c r="H60" s="61"/>
      <c r="I60" s="10"/>
      <c r="J60" s="10"/>
      <c r="K60" s="10"/>
      <c r="L60" s="10"/>
      <c r="M60" s="59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</row>
    <row r="61" spans="1:183" ht="12.75" hidden="1" customHeight="1" outlineLevel="1">
      <c r="A61" s="375" t="s">
        <v>20</v>
      </c>
      <c r="B61" s="375"/>
      <c r="C61" s="14" t="s">
        <v>17</v>
      </c>
      <c r="D61" s="26" t="s">
        <v>13</v>
      </c>
      <c r="E61" s="14">
        <v>26</v>
      </c>
      <c r="F61" s="16" t="s">
        <v>57</v>
      </c>
      <c r="G61" s="17">
        <f t="shared" si="6"/>
        <v>0</v>
      </c>
      <c r="H61" s="61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</row>
    <row r="62" spans="1:183" ht="12.75" hidden="1" customHeight="1" outlineLevel="1">
      <c r="A62" s="375" t="s">
        <v>21</v>
      </c>
      <c r="B62" s="375"/>
      <c r="C62" s="14" t="s">
        <v>17</v>
      </c>
      <c r="D62" s="26" t="s">
        <v>13</v>
      </c>
      <c r="E62" s="14">
        <v>48</v>
      </c>
      <c r="F62" s="16" t="s">
        <v>57</v>
      </c>
      <c r="G62" s="17">
        <f t="shared" si="6"/>
        <v>0</v>
      </c>
      <c r="H62" s="61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</row>
    <row r="63" spans="1:183" ht="12.75" hidden="1" customHeight="1" outlineLevel="1">
      <c r="A63" s="375" t="s">
        <v>22</v>
      </c>
      <c r="B63" s="375"/>
      <c r="C63" s="375" t="s">
        <v>23</v>
      </c>
      <c r="D63" s="14">
        <v>35</v>
      </c>
      <c r="E63" s="14">
        <v>2.4</v>
      </c>
      <c r="F63" s="16" t="s">
        <v>57</v>
      </c>
      <c r="G63" s="17">
        <f t="shared" si="6"/>
        <v>0</v>
      </c>
      <c r="H63" s="61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</row>
    <row r="64" spans="1:183" ht="12.75" hidden="1" customHeight="1" outlineLevel="1">
      <c r="A64" s="375"/>
      <c r="B64" s="375"/>
      <c r="C64" s="375"/>
      <c r="D64" s="26" t="s">
        <v>13</v>
      </c>
      <c r="E64" s="14">
        <v>2.4</v>
      </c>
      <c r="F64" s="16" t="s">
        <v>57</v>
      </c>
      <c r="G64" s="17">
        <f t="shared" si="6"/>
        <v>0</v>
      </c>
      <c r="H64" s="61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</row>
    <row r="65" spans="1:183" ht="14" collapsed="1">
      <c r="A65" s="375" t="s">
        <v>24</v>
      </c>
      <c r="B65" s="375"/>
      <c r="C65" s="14" t="s">
        <v>25</v>
      </c>
      <c r="D65" s="26" t="s">
        <v>13</v>
      </c>
      <c r="E65" s="14">
        <v>2.5</v>
      </c>
      <c r="F65" s="16" t="s">
        <v>57</v>
      </c>
      <c r="G65" s="17">
        <f t="shared" si="6"/>
        <v>0</v>
      </c>
      <c r="H65" s="61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</row>
    <row r="66" spans="1:183" ht="28">
      <c r="A66" s="375" t="s">
        <v>26</v>
      </c>
      <c r="B66" s="375"/>
      <c r="C66" s="14" t="s">
        <v>27</v>
      </c>
      <c r="D66" s="26" t="s">
        <v>13</v>
      </c>
      <c r="E66" s="14">
        <v>2.2999999999999998</v>
      </c>
      <c r="F66" s="16" t="s">
        <v>57</v>
      </c>
      <c r="G66" s="17">
        <f t="shared" si="6"/>
        <v>0</v>
      </c>
      <c r="H66" s="61"/>
      <c r="I66" s="10"/>
      <c r="J66" s="10"/>
      <c r="K66" s="10"/>
      <c r="L66" s="10"/>
      <c r="M66" s="59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</row>
    <row r="67" spans="1:183" ht="28">
      <c r="A67" s="375" t="s">
        <v>28</v>
      </c>
      <c r="B67" s="375"/>
      <c r="C67" s="14" t="s">
        <v>27</v>
      </c>
      <c r="D67" s="26" t="s">
        <v>13</v>
      </c>
      <c r="E67" s="14">
        <v>3</v>
      </c>
      <c r="F67" s="16" t="s">
        <v>57</v>
      </c>
      <c r="G67" s="17">
        <f t="shared" si="6"/>
        <v>0</v>
      </c>
      <c r="H67" s="63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</row>
    <row r="68" spans="1:183" ht="14">
      <c r="A68" s="375" t="s">
        <v>29</v>
      </c>
      <c r="B68" s="375"/>
      <c r="C68" s="14" t="s">
        <v>30</v>
      </c>
      <c r="D68" s="14">
        <v>35</v>
      </c>
      <c r="E68" s="14">
        <v>3.5</v>
      </c>
      <c r="F68" s="16" t="s">
        <v>57</v>
      </c>
      <c r="G68" s="17">
        <f>SUM(H68:FZ68)</f>
        <v>0</v>
      </c>
      <c r="H68" s="61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</row>
    <row r="69" spans="1:183" ht="14">
      <c r="A69" s="386" t="s">
        <v>0</v>
      </c>
      <c r="B69" s="386"/>
      <c r="C69" s="386"/>
      <c r="D69" s="27" t="s">
        <v>2</v>
      </c>
      <c r="E69" s="16" t="s">
        <v>57</v>
      </c>
      <c r="F69" s="16" t="s">
        <v>57</v>
      </c>
      <c r="G69" s="17">
        <f>SUM(SUMPRODUCT($E$12:$E$23,G12:G23)/100,SUMPRODUCT($E$42:$E$43,G42:G43),SUMPRODUCT($E$45:$E$46,G45:G46),SUMPRODUCT($E$49:$E$50,G49:G50),SUMPRODUCT($E$53:$E$54,G53:G54),SUMPRODUCT($E$57:$E$58,G57:G58))</f>
        <v>0</v>
      </c>
      <c r="H69" s="17">
        <f>SUM(SUMPRODUCT($E$12:$E$23,H12:H23)/100,SUMPRODUCT($E$42:$E$43,H42:H43),SUMPRODUCT($E$45:$E$46,H45:H46),SUMPRODUCT($E$49:$E$50,H49:H50),SUMPRODUCT($E$53:$E$54,H53:H54),SUMPRODUCT($E$57:$E$58,H57:H58))</f>
        <v>0</v>
      </c>
      <c r="I69" s="17">
        <f>SUM(SUMPRODUCT($E$12:$E$23,I12:I23)/100,SUMPRODUCT($E$42:$E$43,I42:I43),SUMPRODUCT($E$45:$E$46,I45:I46),SUMPRODUCT($E$49:$E$50,I49:I50),SUMPRODUCT($E$53:$E$54,I53:I54),SUMPRODUCT($E$57:$E$58,I57:I58))</f>
        <v>0</v>
      </c>
      <c r="J69" s="17">
        <f t="shared" ref="J69:BU69" si="7">SUM(SUMPRODUCT($E$12:$E$23,J12:J23)/100,SUMPRODUCT($E$42:$E$43,J42:J43),SUMPRODUCT($E$45:$E$46,J45:J46),SUMPRODUCT($E$49:$E$50,J49:J50),SUMPRODUCT($E$53:$E$54,J53:J54),SUMPRODUCT($E$57:$E$58,J57:J58))</f>
        <v>0</v>
      </c>
      <c r="K69" s="17">
        <f t="shared" si="7"/>
        <v>0</v>
      </c>
      <c r="L69" s="17">
        <f t="shared" si="7"/>
        <v>0</v>
      </c>
      <c r="M69" s="17">
        <f t="shared" si="7"/>
        <v>0</v>
      </c>
      <c r="N69" s="17">
        <f t="shared" si="7"/>
        <v>0</v>
      </c>
      <c r="O69" s="17">
        <f t="shared" si="7"/>
        <v>0</v>
      </c>
      <c r="P69" s="17">
        <f t="shared" si="7"/>
        <v>0</v>
      </c>
      <c r="Q69" s="17">
        <f t="shared" si="7"/>
        <v>0</v>
      </c>
      <c r="R69" s="17">
        <f t="shared" si="7"/>
        <v>0</v>
      </c>
      <c r="S69" s="17">
        <f t="shared" si="7"/>
        <v>0</v>
      </c>
      <c r="T69" s="17">
        <f t="shared" si="7"/>
        <v>0</v>
      </c>
      <c r="U69" s="17">
        <f t="shared" si="7"/>
        <v>0</v>
      </c>
      <c r="V69" s="17">
        <f t="shared" si="7"/>
        <v>0</v>
      </c>
      <c r="W69" s="17">
        <f t="shared" si="7"/>
        <v>0</v>
      </c>
      <c r="X69" s="17">
        <f t="shared" si="7"/>
        <v>0</v>
      </c>
      <c r="Y69" s="17">
        <f t="shared" si="7"/>
        <v>0</v>
      </c>
      <c r="Z69" s="17">
        <f t="shared" si="7"/>
        <v>0</v>
      </c>
      <c r="AA69" s="17">
        <f t="shared" si="7"/>
        <v>0</v>
      </c>
      <c r="AB69" s="17">
        <f t="shared" si="7"/>
        <v>0</v>
      </c>
      <c r="AC69" s="17">
        <f t="shared" si="7"/>
        <v>0</v>
      </c>
      <c r="AD69" s="17">
        <f t="shared" si="7"/>
        <v>0</v>
      </c>
      <c r="AE69" s="17">
        <f t="shared" si="7"/>
        <v>0</v>
      </c>
      <c r="AF69" s="17">
        <f t="shared" si="7"/>
        <v>0</v>
      </c>
      <c r="AG69" s="17">
        <f t="shared" si="7"/>
        <v>0</v>
      </c>
      <c r="AH69" s="17">
        <f t="shared" si="7"/>
        <v>0</v>
      </c>
      <c r="AI69" s="17">
        <f t="shared" si="7"/>
        <v>0</v>
      </c>
      <c r="AJ69" s="17">
        <f t="shared" si="7"/>
        <v>0</v>
      </c>
      <c r="AK69" s="17">
        <f t="shared" si="7"/>
        <v>0</v>
      </c>
      <c r="AL69" s="17">
        <f t="shared" si="7"/>
        <v>0</v>
      </c>
      <c r="AM69" s="17">
        <f t="shared" si="7"/>
        <v>0</v>
      </c>
      <c r="AN69" s="17">
        <f t="shared" si="7"/>
        <v>0</v>
      </c>
      <c r="AO69" s="17">
        <f t="shared" si="7"/>
        <v>0</v>
      </c>
      <c r="AP69" s="17">
        <f t="shared" si="7"/>
        <v>0</v>
      </c>
      <c r="AQ69" s="17">
        <f t="shared" si="7"/>
        <v>0</v>
      </c>
      <c r="AR69" s="17">
        <f t="shared" si="7"/>
        <v>0</v>
      </c>
      <c r="AS69" s="17">
        <f t="shared" si="7"/>
        <v>0</v>
      </c>
      <c r="AT69" s="17">
        <f t="shared" si="7"/>
        <v>0</v>
      </c>
      <c r="AU69" s="17">
        <f t="shared" si="7"/>
        <v>0</v>
      </c>
      <c r="AV69" s="17">
        <f t="shared" si="7"/>
        <v>0</v>
      </c>
      <c r="AW69" s="17">
        <f t="shared" si="7"/>
        <v>0</v>
      </c>
      <c r="AX69" s="17">
        <f t="shared" si="7"/>
        <v>0</v>
      </c>
      <c r="AY69" s="17">
        <f t="shared" si="7"/>
        <v>0</v>
      </c>
      <c r="AZ69" s="17">
        <f t="shared" si="7"/>
        <v>0</v>
      </c>
      <c r="BA69" s="17">
        <f t="shared" si="7"/>
        <v>0</v>
      </c>
      <c r="BB69" s="17">
        <f t="shared" si="7"/>
        <v>0</v>
      </c>
      <c r="BC69" s="17">
        <f t="shared" si="7"/>
        <v>0</v>
      </c>
      <c r="BD69" s="17">
        <f t="shared" si="7"/>
        <v>0</v>
      </c>
      <c r="BE69" s="17">
        <f t="shared" si="7"/>
        <v>0</v>
      </c>
      <c r="BF69" s="17">
        <f t="shared" si="7"/>
        <v>0</v>
      </c>
      <c r="BG69" s="17">
        <f t="shared" si="7"/>
        <v>0</v>
      </c>
      <c r="BH69" s="17">
        <f t="shared" si="7"/>
        <v>0</v>
      </c>
      <c r="BI69" s="17">
        <f t="shared" si="7"/>
        <v>0</v>
      </c>
      <c r="BJ69" s="17">
        <f t="shared" si="7"/>
        <v>0</v>
      </c>
      <c r="BK69" s="17">
        <f t="shared" si="7"/>
        <v>0</v>
      </c>
      <c r="BL69" s="17">
        <f t="shared" si="7"/>
        <v>0</v>
      </c>
      <c r="BM69" s="17">
        <f t="shared" si="7"/>
        <v>0</v>
      </c>
      <c r="BN69" s="17">
        <f t="shared" si="7"/>
        <v>0</v>
      </c>
      <c r="BO69" s="17">
        <f t="shared" si="7"/>
        <v>0</v>
      </c>
      <c r="BP69" s="17">
        <f t="shared" si="7"/>
        <v>0</v>
      </c>
      <c r="BQ69" s="17">
        <f t="shared" si="7"/>
        <v>0</v>
      </c>
      <c r="BR69" s="17">
        <f t="shared" si="7"/>
        <v>0</v>
      </c>
      <c r="BS69" s="17">
        <f t="shared" si="7"/>
        <v>0</v>
      </c>
      <c r="BT69" s="17">
        <f t="shared" si="7"/>
        <v>0</v>
      </c>
      <c r="BU69" s="17">
        <f t="shared" si="7"/>
        <v>0</v>
      </c>
      <c r="BV69" s="17">
        <f t="shared" ref="BV69:EG69" si="8">SUM(SUMPRODUCT($E$12:$E$23,BV12:BV23)/100,SUMPRODUCT($E$42:$E$43,BV42:BV43),SUMPRODUCT($E$45:$E$46,BV45:BV46),SUMPRODUCT($E$49:$E$50,BV49:BV50),SUMPRODUCT($E$53:$E$54,BV53:BV54),SUMPRODUCT($E$57:$E$58,BV57:BV58))</f>
        <v>0</v>
      </c>
      <c r="BW69" s="17">
        <f t="shared" si="8"/>
        <v>0</v>
      </c>
      <c r="BX69" s="17">
        <f t="shared" si="8"/>
        <v>0</v>
      </c>
      <c r="BY69" s="17">
        <f t="shared" si="8"/>
        <v>0</v>
      </c>
      <c r="BZ69" s="17">
        <f t="shared" si="8"/>
        <v>0</v>
      </c>
      <c r="CA69" s="17">
        <f t="shared" si="8"/>
        <v>0</v>
      </c>
      <c r="CB69" s="17">
        <f t="shared" si="8"/>
        <v>0</v>
      </c>
      <c r="CC69" s="17">
        <f t="shared" si="8"/>
        <v>0</v>
      </c>
      <c r="CD69" s="17">
        <f t="shared" si="8"/>
        <v>0</v>
      </c>
      <c r="CE69" s="17">
        <f t="shared" si="8"/>
        <v>0</v>
      </c>
      <c r="CF69" s="17">
        <f t="shared" si="8"/>
        <v>0</v>
      </c>
      <c r="CG69" s="17">
        <f t="shared" si="8"/>
        <v>0</v>
      </c>
      <c r="CH69" s="17">
        <f t="shared" si="8"/>
        <v>0</v>
      </c>
      <c r="CI69" s="17">
        <f t="shared" si="8"/>
        <v>0</v>
      </c>
      <c r="CJ69" s="17">
        <f t="shared" si="8"/>
        <v>0</v>
      </c>
      <c r="CK69" s="17">
        <f t="shared" si="8"/>
        <v>0</v>
      </c>
      <c r="CL69" s="17">
        <f t="shared" si="8"/>
        <v>0</v>
      </c>
      <c r="CM69" s="17">
        <f t="shared" si="8"/>
        <v>0</v>
      </c>
      <c r="CN69" s="17">
        <f t="shared" si="8"/>
        <v>0</v>
      </c>
      <c r="CO69" s="17">
        <f t="shared" si="8"/>
        <v>0</v>
      </c>
      <c r="CP69" s="17">
        <f t="shared" si="8"/>
        <v>0</v>
      </c>
      <c r="CQ69" s="17">
        <f t="shared" si="8"/>
        <v>0</v>
      </c>
      <c r="CR69" s="17">
        <f t="shared" si="8"/>
        <v>0</v>
      </c>
      <c r="CS69" s="17">
        <f t="shared" si="8"/>
        <v>0</v>
      </c>
      <c r="CT69" s="17">
        <f t="shared" si="8"/>
        <v>0</v>
      </c>
      <c r="CU69" s="17">
        <f t="shared" si="8"/>
        <v>0</v>
      </c>
      <c r="CV69" s="17">
        <f t="shared" si="8"/>
        <v>0</v>
      </c>
      <c r="CW69" s="17">
        <f t="shared" si="8"/>
        <v>0</v>
      </c>
      <c r="CX69" s="17">
        <f t="shared" si="8"/>
        <v>0</v>
      </c>
      <c r="CY69" s="17">
        <f t="shared" si="8"/>
        <v>0</v>
      </c>
      <c r="CZ69" s="17">
        <f t="shared" si="8"/>
        <v>0</v>
      </c>
      <c r="DA69" s="17">
        <f t="shared" si="8"/>
        <v>0</v>
      </c>
      <c r="DB69" s="17">
        <f t="shared" si="8"/>
        <v>0</v>
      </c>
      <c r="DC69" s="17">
        <f t="shared" si="8"/>
        <v>0</v>
      </c>
      <c r="DD69" s="17">
        <f t="shared" si="8"/>
        <v>0</v>
      </c>
      <c r="DE69" s="17">
        <f t="shared" si="8"/>
        <v>0</v>
      </c>
      <c r="DF69" s="17">
        <f t="shared" si="8"/>
        <v>0</v>
      </c>
      <c r="DG69" s="17">
        <f t="shared" si="8"/>
        <v>0</v>
      </c>
      <c r="DH69" s="17">
        <f t="shared" si="8"/>
        <v>0</v>
      </c>
      <c r="DI69" s="17">
        <f t="shared" si="8"/>
        <v>0</v>
      </c>
      <c r="DJ69" s="17">
        <f t="shared" si="8"/>
        <v>0</v>
      </c>
      <c r="DK69" s="17">
        <f t="shared" si="8"/>
        <v>0</v>
      </c>
      <c r="DL69" s="17">
        <f t="shared" si="8"/>
        <v>0</v>
      </c>
      <c r="DM69" s="17">
        <f t="shared" si="8"/>
        <v>0</v>
      </c>
      <c r="DN69" s="17">
        <f t="shared" si="8"/>
        <v>0</v>
      </c>
      <c r="DO69" s="17">
        <f t="shared" si="8"/>
        <v>0</v>
      </c>
      <c r="DP69" s="17">
        <f t="shared" si="8"/>
        <v>0</v>
      </c>
      <c r="DQ69" s="17">
        <f t="shared" si="8"/>
        <v>0</v>
      </c>
      <c r="DR69" s="17">
        <f t="shared" si="8"/>
        <v>0</v>
      </c>
      <c r="DS69" s="17">
        <f t="shared" si="8"/>
        <v>0</v>
      </c>
      <c r="DT69" s="17">
        <f t="shared" si="8"/>
        <v>0</v>
      </c>
      <c r="DU69" s="17">
        <f t="shared" si="8"/>
        <v>0</v>
      </c>
      <c r="DV69" s="17">
        <f t="shared" si="8"/>
        <v>0</v>
      </c>
      <c r="DW69" s="17">
        <f t="shared" si="8"/>
        <v>0</v>
      </c>
      <c r="DX69" s="17">
        <f t="shared" si="8"/>
        <v>0</v>
      </c>
      <c r="DY69" s="17">
        <f t="shared" si="8"/>
        <v>0</v>
      </c>
      <c r="DZ69" s="17">
        <f t="shared" si="8"/>
        <v>0</v>
      </c>
      <c r="EA69" s="17">
        <f t="shared" si="8"/>
        <v>0</v>
      </c>
      <c r="EB69" s="17">
        <f t="shared" si="8"/>
        <v>0</v>
      </c>
      <c r="EC69" s="17">
        <f t="shared" si="8"/>
        <v>0</v>
      </c>
      <c r="ED69" s="17">
        <f t="shared" si="8"/>
        <v>0</v>
      </c>
      <c r="EE69" s="17">
        <f t="shared" si="8"/>
        <v>0</v>
      </c>
      <c r="EF69" s="17">
        <f t="shared" si="8"/>
        <v>0</v>
      </c>
      <c r="EG69" s="17">
        <f t="shared" si="8"/>
        <v>0</v>
      </c>
      <c r="EH69" s="17">
        <f t="shared" ref="EH69:FZ69" si="9">SUM(SUMPRODUCT($E$12:$E$23,EH12:EH23)/100,SUMPRODUCT($E$42:$E$43,EH42:EH43),SUMPRODUCT($E$45:$E$46,EH45:EH46),SUMPRODUCT($E$49:$E$50,EH49:EH50),SUMPRODUCT($E$53:$E$54,EH53:EH54),SUMPRODUCT($E$57:$E$58,EH57:EH58))</f>
        <v>0</v>
      </c>
      <c r="EI69" s="17">
        <f t="shared" si="9"/>
        <v>0</v>
      </c>
      <c r="EJ69" s="17">
        <f t="shared" si="9"/>
        <v>0</v>
      </c>
      <c r="EK69" s="17">
        <f t="shared" si="9"/>
        <v>0</v>
      </c>
      <c r="EL69" s="17">
        <f t="shared" si="9"/>
        <v>0</v>
      </c>
      <c r="EM69" s="17">
        <f t="shared" si="9"/>
        <v>0</v>
      </c>
      <c r="EN69" s="17">
        <f t="shared" si="9"/>
        <v>0</v>
      </c>
      <c r="EO69" s="17">
        <f t="shared" si="9"/>
        <v>0</v>
      </c>
      <c r="EP69" s="17">
        <f t="shared" si="9"/>
        <v>0</v>
      </c>
      <c r="EQ69" s="17">
        <f t="shared" si="9"/>
        <v>0</v>
      </c>
      <c r="ER69" s="17">
        <f t="shared" si="9"/>
        <v>0</v>
      </c>
      <c r="ES69" s="17">
        <f t="shared" si="9"/>
        <v>0</v>
      </c>
      <c r="ET69" s="17">
        <f t="shared" si="9"/>
        <v>0</v>
      </c>
      <c r="EU69" s="17">
        <f t="shared" si="9"/>
        <v>0</v>
      </c>
      <c r="EV69" s="17">
        <f t="shared" si="9"/>
        <v>0</v>
      </c>
      <c r="EW69" s="17">
        <f t="shared" si="9"/>
        <v>0</v>
      </c>
      <c r="EX69" s="17">
        <f t="shared" si="9"/>
        <v>0</v>
      </c>
      <c r="EY69" s="17">
        <f t="shared" si="9"/>
        <v>0</v>
      </c>
      <c r="EZ69" s="17">
        <f t="shared" si="9"/>
        <v>0</v>
      </c>
      <c r="FA69" s="17">
        <f t="shared" si="9"/>
        <v>0</v>
      </c>
      <c r="FB69" s="17">
        <f t="shared" si="9"/>
        <v>0</v>
      </c>
      <c r="FC69" s="17">
        <f t="shared" si="9"/>
        <v>0</v>
      </c>
      <c r="FD69" s="17">
        <f t="shared" si="9"/>
        <v>0</v>
      </c>
      <c r="FE69" s="17">
        <f t="shared" si="9"/>
        <v>0</v>
      </c>
      <c r="FF69" s="17">
        <f t="shared" si="9"/>
        <v>0</v>
      </c>
      <c r="FG69" s="17">
        <f t="shared" si="9"/>
        <v>0</v>
      </c>
      <c r="FH69" s="17">
        <f t="shared" si="9"/>
        <v>0</v>
      </c>
      <c r="FI69" s="17">
        <f t="shared" si="9"/>
        <v>0</v>
      </c>
      <c r="FJ69" s="17">
        <f t="shared" si="9"/>
        <v>0</v>
      </c>
      <c r="FK69" s="17">
        <f t="shared" si="9"/>
        <v>0</v>
      </c>
      <c r="FL69" s="17">
        <f t="shared" si="9"/>
        <v>0</v>
      </c>
      <c r="FM69" s="17">
        <f t="shared" si="9"/>
        <v>0</v>
      </c>
      <c r="FN69" s="17">
        <f t="shared" si="9"/>
        <v>0</v>
      </c>
      <c r="FO69" s="17">
        <f t="shared" si="9"/>
        <v>0</v>
      </c>
      <c r="FP69" s="17">
        <f t="shared" si="9"/>
        <v>0</v>
      </c>
      <c r="FQ69" s="17">
        <f t="shared" si="9"/>
        <v>0</v>
      </c>
      <c r="FR69" s="17">
        <f t="shared" si="9"/>
        <v>0</v>
      </c>
      <c r="FS69" s="17">
        <f t="shared" si="9"/>
        <v>0</v>
      </c>
      <c r="FT69" s="17">
        <f t="shared" si="9"/>
        <v>0</v>
      </c>
      <c r="FU69" s="17">
        <f t="shared" si="9"/>
        <v>0</v>
      </c>
      <c r="FV69" s="17">
        <f t="shared" si="9"/>
        <v>0</v>
      </c>
      <c r="FW69" s="17">
        <f t="shared" si="9"/>
        <v>0</v>
      </c>
      <c r="FX69" s="17">
        <f t="shared" si="9"/>
        <v>0</v>
      </c>
      <c r="FY69" s="17">
        <f t="shared" si="9"/>
        <v>0</v>
      </c>
      <c r="FZ69" s="17">
        <f t="shared" si="9"/>
        <v>0</v>
      </c>
      <c r="GA69" s="33"/>
    </row>
    <row r="70" spans="1:183" ht="14">
      <c r="A70" s="386"/>
      <c r="B70" s="386"/>
      <c r="C70" s="386"/>
      <c r="D70" s="27" t="s">
        <v>32</v>
      </c>
      <c r="E70" s="16" t="s">
        <v>57</v>
      </c>
      <c r="F70" s="16" t="s">
        <v>57</v>
      </c>
      <c r="G70" s="17">
        <f>SUM(SUMPRODUCT($E$25:$E$29,G25:G29)/100,$E$33*G33/100,$E$44*G44,$E$47*G47,$E$51*G51,$E$55*G55,$E$59*G59,$E$63*G63,$E$68*G68)</f>
        <v>0</v>
      </c>
      <c r="H70" s="17">
        <f>SUM(SUMPRODUCT($E$25:$E$29,H25:H29)/100,$E$33*H33/100,$E$44*H44,$E$47*H47,$E$51*H51,$E$55*H55,$E$59*H59,$E$63*H63,$E$68*H68)</f>
        <v>0</v>
      </c>
      <c r="I70" s="17">
        <f>SUM(SUMPRODUCT($E$25:$E$29,I25:I29)/100,$E$33*I33/100,$E$44*I44,$E$47*I47,$E$51*I51,$E$55*I55,$E$59*I59,$E$63*I63,$E$68*I68)</f>
        <v>0</v>
      </c>
      <c r="J70" s="17">
        <f t="shared" ref="J70:BU70" si="10">SUM(SUMPRODUCT($E$25:$E$29,J25:J29)/100,$E$33*J33/100,$E$44*J44,$E$47*J47,$E$51*J51,$E$55*J55,$E$59*J59,$E$63*J63,$E$68*J68)</f>
        <v>0</v>
      </c>
      <c r="K70" s="17">
        <f t="shared" si="10"/>
        <v>0</v>
      </c>
      <c r="L70" s="17">
        <f t="shared" si="10"/>
        <v>0</v>
      </c>
      <c r="M70" s="17">
        <f t="shared" si="10"/>
        <v>0</v>
      </c>
      <c r="N70" s="17">
        <f t="shared" si="10"/>
        <v>0</v>
      </c>
      <c r="O70" s="17">
        <f t="shared" si="10"/>
        <v>0</v>
      </c>
      <c r="P70" s="17">
        <f t="shared" si="10"/>
        <v>0</v>
      </c>
      <c r="Q70" s="17">
        <f t="shared" si="10"/>
        <v>0</v>
      </c>
      <c r="R70" s="17">
        <f t="shared" si="10"/>
        <v>0</v>
      </c>
      <c r="S70" s="17">
        <f t="shared" si="10"/>
        <v>0</v>
      </c>
      <c r="T70" s="17">
        <f t="shared" si="10"/>
        <v>0</v>
      </c>
      <c r="U70" s="17">
        <f t="shared" si="10"/>
        <v>0</v>
      </c>
      <c r="V70" s="17">
        <f t="shared" si="10"/>
        <v>0</v>
      </c>
      <c r="W70" s="17">
        <f t="shared" si="10"/>
        <v>0</v>
      </c>
      <c r="X70" s="17">
        <f t="shared" si="10"/>
        <v>0</v>
      </c>
      <c r="Y70" s="17">
        <f t="shared" si="10"/>
        <v>0</v>
      </c>
      <c r="Z70" s="17">
        <f t="shared" si="10"/>
        <v>0</v>
      </c>
      <c r="AA70" s="17">
        <f t="shared" si="10"/>
        <v>0</v>
      </c>
      <c r="AB70" s="17">
        <f t="shared" si="10"/>
        <v>0</v>
      </c>
      <c r="AC70" s="17">
        <f t="shared" si="10"/>
        <v>0</v>
      </c>
      <c r="AD70" s="17">
        <f t="shared" si="10"/>
        <v>0</v>
      </c>
      <c r="AE70" s="17">
        <f t="shared" si="10"/>
        <v>0</v>
      </c>
      <c r="AF70" s="17">
        <f t="shared" si="10"/>
        <v>0</v>
      </c>
      <c r="AG70" s="17">
        <f t="shared" si="10"/>
        <v>0</v>
      </c>
      <c r="AH70" s="17">
        <f t="shared" si="10"/>
        <v>0</v>
      </c>
      <c r="AI70" s="17">
        <f t="shared" si="10"/>
        <v>0</v>
      </c>
      <c r="AJ70" s="17">
        <f t="shared" si="10"/>
        <v>0</v>
      </c>
      <c r="AK70" s="17">
        <f t="shared" si="10"/>
        <v>0</v>
      </c>
      <c r="AL70" s="17">
        <f t="shared" si="10"/>
        <v>0</v>
      </c>
      <c r="AM70" s="17">
        <f t="shared" si="10"/>
        <v>0</v>
      </c>
      <c r="AN70" s="17">
        <f t="shared" si="10"/>
        <v>0</v>
      </c>
      <c r="AO70" s="17">
        <f t="shared" si="10"/>
        <v>0</v>
      </c>
      <c r="AP70" s="17">
        <f t="shared" si="10"/>
        <v>0</v>
      </c>
      <c r="AQ70" s="17">
        <f t="shared" si="10"/>
        <v>0</v>
      </c>
      <c r="AR70" s="17">
        <f t="shared" si="10"/>
        <v>0</v>
      </c>
      <c r="AS70" s="17">
        <f t="shared" si="10"/>
        <v>0</v>
      </c>
      <c r="AT70" s="17">
        <f t="shared" si="10"/>
        <v>0</v>
      </c>
      <c r="AU70" s="17">
        <f t="shared" si="10"/>
        <v>0</v>
      </c>
      <c r="AV70" s="17">
        <f t="shared" si="10"/>
        <v>0</v>
      </c>
      <c r="AW70" s="17">
        <f t="shared" si="10"/>
        <v>0</v>
      </c>
      <c r="AX70" s="17">
        <f t="shared" si="10"/>
        <v>0</v>
      </c>
      <c r="AY70" s="17">
        <f t="shared" si="10"/>
        <v>0</v>
      </c>
      <c r="AZ70" s="17">
        <f t="shared" si="10"/>
        <v>0</v>
      </c>
      <c r="BA70" s="17">
        <f t="shared" si="10"/>
        <v>0</v>
      </c>
      <c r="BB70" s="17">
        <f t="shared" si="10"/>
        <v>0</v>
      </c>
      <c r="BC70" s="17">
        <f t="shared" si="10"/>
        <v>0</v>
      </c>
      <c r="BD70" s="17">
        <f t="shared" si="10"/>
        <v>0</v>
      </c>
      <c r="BE70" s="17">
        <f t="shared" si="10"/>
        <v>0</v>
      </c>
      <c r="BF70" s="17">
        <f t="shared" si="10"/>
        <v>0</v>
      </c>
      <c r="BG70" s="17">
        <f t="shared" si="10"/>
        <v>0</v>
      </c>
      <c r="BH70" s="17">
        <f t="shared" si="10"/>
        <v>0</v>
      </c>
      <c r="BI70" s="17">
        <f t="shared" si="10"/>
        <v>0</v>
      </c>
      <c r="BJ70" s="17">
        <f t="shared" si="10"/>
        <v>0</v>
      </c>
      <c r="BK70" s="17">
        <f t="shared" si="10"/>
        <v>0</v>
      </c>
      <c r="BL70" s="17">
        <f t="shared" si="10"/>
        <v>0</v>
      </c>
      <c r="BM70" s="17">
        <f t="shared" si="10"/>
        <v>0</v>
      </c>
      <c r="BN70" s="17">
        <f t="shared" si="10"/>
        <v>0</v>
      </c>
      <c r="BO70" s="17">
        <f t="shared" si="10"/>
        <v>0</v>
      </c>
      <c r="BP70" s="17">
        <f t="shared" si="10"/>
        <v>0</v>
      </c>
      <c r="BQ70" s="17">
        <f t="shared" si="10"/>
        <v>0</v>
      </c>
      <c r="BR70" s="17">
        <f t="shared" si="10"/>
        <v>0</v>
      </c>
      <c r="BS70" s="17">
        <f t="shared" si="10"/>
        <v>0</v>
      </c>
      <c r="BT70" s="17">
        <f t="shared" si="10"/>
        <v>0</v>
      </c>
      <c r="BU70" s="17">
        <f t="shared" si="10"/>
        <v>0</v>
      </c>
      <c r="BV70" s="17">
        <f t="shared" ref="BV70:EG70" si="11">SUM(SUMPRODUCT($E$25:$E$29,BV25:BV29)/100,$E$33*BV33/100,$E$44*BV44,$E$47*BV47,$E$51*BV51,$E$55*BV55,$E$59*BV59,$E$63*BV63,$E$68*BV68)</f>
        <v>0</v>
      </c>
      <c r="BW70" s="17">
        <f t="shared" si="11"/>
        <v>0</v>
      </c>
      <c r="BX70" s="17">
        <f t="shared" si="11"/>
        <v>0</v>
      </c>
      <c r="BY70" s="17">
        <f t="shared" si="11"/>
        <v>0</v>
      </c>
      <c r="BZ70" s="17">
        <f t="shared" si="11"/>
        <v>0</v>
      </c>
      <c r="CA70" s="17">
        <f t="shared" si="11"/>
        <v>0</v>
      </c>
      <c r="CB70" s="17">
        <f t="shared" si="11"/>
        <v>0</v>
      </c>
      <c r="CC70" s="17">
        <f t="shared" si="11"/>
        <v>0</v>
      </c>
      <c r="CD70" s="17">
        <f t="shared" si="11"/>
        <v>0</v>
      </c>
      <c r="CE70" s="17">
        <f t="shared" si="11"/>
        <v>0</v>
      </c>
      <c r="CF70" s="17">
        <f t="shared" si="11"/>
        <v>0</v>
      </c>
      <c r="CG70" s="17">
        <f t="shared" si="11"/>
        <v>0</v>
      </c>
      <c r="CH70" s="17">
        <f t="shared" si="11"/>
        <v>0</v>
      </c>
      <c r="CI70" s="17">
        <f t="shared" si="11"/>
        <v>0</v>
      </c>
      <c r="CJ70" s="17">
        <f t="shared" si="11"/>
        <v>0</v>
      </c>
      <c r="CK70" s="17">
        <f t="shared" si="11"/>
        <v>0</v>
      </c>
      <c r="CL70" s="17">
        <f t="shared" si="11"/>
        <v>0</v>
      </c>
      <c r="CM70" s="17">
        <f t="shared" si="11"/>
        <v>0</v>
      </c>
      <c r="CN70" s="17">
        <f t="shared" si="11"/>
        <v>0</v>
      </c>
      <c r="CO70" s="17">
        <f t="shared" si="11"/>
        <v>0</v>
      </c>
      <c r="CP70" s="17">
        <f t="shared" si="11"/>
        <v>0</v>
      </c>
      <c r="CQ70" s="17">
        <f t="shared" si="11"/>
        <v>0</v>
      </c>
      <c r="CR70" s="17">
        <f t="shared" si="11"/>
        <v>0</v>
      </c>
      <c r="CS70" s="17">
        <f t="shared" si="11"/>
        <v>0</v>
      </c>
      <c r="CT70" s="17">
        <f t="shared" si="11"/>
        <v>0</v>
      </c>
      <c r="CU70" s="17">
        <f t="shared" si="11"/>
        <v>0</v>
      </c>
      <c r="CV70" s="17">
        <f t="shared" si="11"/>
        <v>0</v>
      </c>
      <c r="CW70" s="17">
        <f t="shared" si="11"/>
        <v>0</v>
      </c>
      <c r="CX70" s="17">
        <f t="shared" si="11"/>
        <v>0</v>
      </c>
      <c r="CY70" s="17">
        <f t="shared" si="11"/>
        <v>0</v>
      </c>
      <c r="CZ70" s="17">
        <f t="shared" si="11"/>
        <v>0</v>
      </c>
      <c r="DA70" s="17">
        <f t="shared" si="11"/>
        <v>0</v>
      </c>
      <c r="DB70" s="17">
        <f t="shared" si="11"/>
        <v>0</v>
      </c>
      <c r="DC70" s="17">
        <f t="shared" si="11"/>
        <v>0</v>
      </c>
      <c r="DD70" s="17">
        <f t="shared" si="11"/>
        <v>0</v>
      </c>
      <c r="DE70" s="17">
        <f t="shared" si="11"/>
        <v>0</v>
      </c>
      <c r="DF70" s="17">
        <f t="shared" si="11"/>
        <v>0</v>
      </c>
      <c r="DG70" s="17">
        <f t="shared" si="11"/>
        <v>0</v>
      </c>
      <c r="DH70" s="17">
        <f t="shared" si="11"/>
        <v>0</v>
      </c>
      <c r="DI70" s="17">
        <f t="shared" si="11"/>
        <v>0</v>
      </c>
      <c r="DJ70" s="17">
        <f t="shared" si="11"/>
        <v>0</v>
      </c>
      <c r="DK70" s="17">
        <f t="shared" si="11"/>
        <v>0</v>
      </c>
      <c r="DL70" s="17">
        <f t="shared" si="11"/>
        <v>0</v>
      </c>
      <c r="DM70" s="17">
        <f t="shared" si="11"/>
        <v>0</v>
      </c>
      <c r="DN70" s="17">
        <f t="shared" si="11"/>
        <v>0</v>
      </c>
      <c r="DO70" s="17">
        <f t="shared" si="11"/>
        <v>0</v>
      </c>
      <c r="DP70" s="17">
        <f t="shared" si="11"/>
        <v>0</v>
      </c>
      <c r="DQ70" s="17">
        <f t="shared" si="11"/>
        <v>0</v>
      </c>
      <c r="DR70" s="17">
        <f t="shared" si="11"/>
        <v>0</v>
      </c>
      <c r="DS70" s="17">
        <f t="shared" si="11"/>
        <v>0</v>
      </c>
      <c r="DT70" s="17">
        <f t="shared" si="11"/>
        <v>0</v>
      </c>
      <c r="DU70" s="17">
        <f t="shared" si="11"/>
        <v>0</v>
      </c>
      <c r="DV70" s="17">
        <f t="shared" si="11"/>
        <v>0</v>
      </c>
      <c r="DW70" s="17">
        <f t="shared" si="11"/>
        <v>0</v>
      </c>
      <c r="DX70" s="17">
        <f t="shared" si="11"/>
        <v>0</v>
      </c>
      <c r="DY70" s="17">
        <f t="shared" si="11"/>
        <v>0</v>
      </c>
      <c r="DZ70" s="17">
        <f t="shared" si="11"/>
        <v>0</v>
      </c>
      <c r="EA70" s="17">
        <f t="shared" si="11"/>
        <v>0</v>
      </c>
      <c r="EB70" s="17">
        <f t="shared" si="11"/>
        <v>0</v>
      </c>
      <c r="EC70" s="17">
        <f t="shared" si="11"/>
        <v>0</v>
      </c>
      <c r="ED70" s="17">
        <f t="shared" si="11"/>
        <v>0</v>
      </c>
      <c r="EE70" s="17">
        <f t="shared" si="11"/>
        <v>0</v>
      </c>
      <c r="EF70" s="17">
        <f t="shared" si="11"/>
        <v>0</v>
      </c>
      <c r="EG70" s="17">
        <f t="shared" si="11"/>
        <v>0</v>
      </c>
      <c r="EH70" s="17">
        <f t="shared" ref="EH70:FZ70" si="12">SUM(SUMPRODUCT($E$25:$E$29,EH25:EH29)/100,$E$33*EH33/100,$E$44*EH44,$E$47*EH47,$E$51*EH51,$E$55*EH55,$E$59*EH59,$E$63*EH63,$E$68*EH68)</f>
        <v>0</v>
      </c>
      <c r="EI70" s="17">
        <f t="shared" si="12"/>
        <v>0</v>
      </c>
      <c r="EJ70" s="17">
        <f t="shared" si="12"/>
        <v>0</v>
      </c>
      <c r="EK70" s="17">
        <f t="shared" si="12"/>
        <v>0</v>
      </c>
      <c r="EL70" s="17">
        <f t="shared" si="12"/>
        <v>0</v>
      </c>
      <c r="EM70" s="17">
        <f t="shared" si="12"/>
        <v>0</v>
      </c>
      <c r="EN70" s="17">
        <f t="shared" si="12"/>
        <v>0</v>
      </c>
      <c r="EO70" s="17">
        <f t="shared" si="12"/>
        <v>0</v>
      </c>
      <c r="EP70" s="17">
        <f t="shared" si="12"/>
        <v>0</v>
      </c>
      <c r="EQ70" s="17">
        <f t="shared" si="12"/>
        <v>0</v>
      </c>
      <c r="ER70" s="17">
        <f t="shared" si="12"/>
        <v>0</v>
      </c>
      <c r="ES70" s="17">
        <f t="shared" si="12"/>
        <v>0</v>
      </c>
      <c r="ET70" s="17">
        <f t="shared" si="12"/>
        <v>0</v>
      </c>
      <c r="EU70" s="17">
        <f t="shared" si="12"/>
        <v>0</v>
      </c>
      <c r="EV70" s="17">
        <f t="shared" si="12"/>
        <v>0</v>
      </c>
      <c r="EW70" s="17">
        <f t="shared" si="12"/>
        <v>0</v>
      </c>
      <c r="EX70" s="17">
        <f t="shared" si="12"/>
        <v>0</v>
      </c>
      <c r="EY70" s="17">
        <f t="shared" si="12"/>
        <v>0</v>
      </c>
      <c r="EZ70" s="17">
        <f t="shared" si="12"/>
        <v>0</v>
      </c>
      <c r="FA70" s="17">
        <f t="shared" si="12"/>
        <v>0</v>
      </c>
      <c r="FB70" s="17">
        <f t="shared" si="12"/>
        <v>0</v>
      </c>
      <c r="FC70" s="17">
        <f t="shared" si="12"/>
        <v>0</v>
      </c>
      <c r="FD70" s="17">
        <f t="shared" si="12"/>
        <v>0</v>
      </c>
      <c r="FE70" s="17">
        <f t="shared" si="12"/>
        <v>0</v>
      </c>
      <c r="FF70" s="17">
        <f t="shared" si="12"/>
        <v>0</v>
      </c>
      <c r="FG70" s="17">
        <f t="shared" si="12"/>
        <v>0</v>
      </c>
      <c r="FH70" s="17">
        <f t="shared" si="12"/>
        <v>0</v>
      </c>
      <c r="FI70" s="17">
        <f t="shared" si="12"/>
        <v>0</v>
      </c>
      <c r="FJ70" s="17">
        <f t="shared" si="12"/>
        <v>0</v>
      </c>
      <c r="FK70" s="17">
        <f t="shared" si="12"/>
        <v>0</v>
      </c>
      <c r="FL70" s="17">
        <f t="shared" si="12"/>
        <v>0</v>
      </c>
      <c r="FM70" s="17">
        <f t="shared" si="12"/>
        <v>0</v>
      </c>
      <c r="FN70" s="17">
        <f t="shared" si="12"/>
        <v>0</v>
      </c>
      <c r="FO70" s="17">
        <f t="shared" si="12"/>
        <v>0</v>
      </c>
      <c r="FP70" s="17">
        <f t="shared" si="12"/>
        <v>0</v>
      </c>
      <c r="FQ70" s="17">
        <f t="shared" si="12"/>
        <v>0</v>
      </c>
      <c r="FR70" s="17">
        <f t="shared" si="12"/>
        <v>0</v>
      </c>
      <c r="FS70" s="17">
        <f t="shared" si="12"/>
        <v>0</v>
      </c>
      <c r="FT70" s="17">
        <f t="shared" si="12"/>
        <v>0</v>
      </c>
      <c r="FU70" s="17">
        <f t="shared" si="12"/>
        <v>0</v>
      </c>
      <c r="FV70" s="17">
        <f t="shared" si="12"/>
        <v>0</v>
      </c>
      <c r="FW70" s="17">
        <f t="shared" si="12"/>
        <v>0</v>
      </c>
      <c r="FX70" s="17">
        <f t="shared" si="12"/>
        <v>0</v>
      </c>
      <c r="FY70" s="17">
        <f t="shared" si="12"/>
        <v>0</v>
      </c>
      <c r="FZ70" s="17">
        <f t="shared" si="12"/>
        <v>0</v>
      </c>
      <c r="GA70" s="33"/>
    </row>
    <row r="71" spans="1:183" ht="14">
      <c r="A71" s="386"/>
      <c r="B71" s="386"/>
      <c r="C71" s="386"/>
      <c r="D71" s="27" t="s">
        <v>33</v>
      </c>
      <c r="E71" s="16" t="s">
        <v>57</v>
      </c>
      <c r="F71" s="16" t="s">
        <v>57</v>
      </c>
      <c r="G71" s="17">
        <f>SUM(SUMPRODUCT($E$30:$E$32,G30:G32)/100,$E$34*G34/100,$E$48*G48,$E$52*G52,$E$56*G56,SUMPRODUCT($E$60:$E$62,G60:G62),SUMPRODUCT($E$64:$E$67,G64:G67))</f>
        <v>0</v>
      </c>
      <c r="H71" s="17">
        <f>SUM(SUMPRODUCT($E$30:$E$32,H30:H32)/100,$E$34*H34/100,$E$48*H48,$E$52*H52,$E$56*H56,SUMPRODUCT($E$60:$E$62,H60:H62),SUMPRODUCT($E$64:$E$67,H64:H67))</f>
        <v>0</v>
      </c>
      <c r="I71" s="17">
        <f>SUM(SUMPRODUCT($E$30:$E$32,I30:I32)/100,$E$34*I34/100,$E$48*I48,$E$52*I52,$E$56*I56,SUMPRODUCT($E$60:$E$62,I60:I62),SUMPRODUCT($E$64:$E$67,I64:I67))</f>
        <v>0</v>
      </c>
      <c r="J71" s="17">
        <f t="shared" ref="J71:BU71" si="13">SUM(SUMPRODUCT($E$30:$E$32,J30:J32)/100,$E$34*J34/100,$E$48*J48,$E$52*J52,$E$56*J56,SUMPRODUCT($E$60:$E$62,J60:J62),SUMPRODUCT($E$64:$E$67,J64:J67))</f>
        <v>0</v>
      </c>
      <c r="K71" s="17">
        <f t="shared" si="13"/>
        <v>0</v>
      </c>
      <c r="L71" s="17">
        <f t="shared" si="13"/>
        <v>0</v>
      </c>
      <c r="M71" s="17">
        <f t="shared" si="13"/>
        <v>0</v>
      </c>
      <c r="N71" s="17">
        <f t="shared" si="13"/>
        <v>0</v>
      </c>
      <c r="O71" s="17">
        <f t="shared" si="13"/>
        <v>0</v>
      </c>
      <c r="P71" s="17">
        <f t="shared" si="13"/>
        <v>0</v>
      </c>
      <c r="Q71" s="17">
        <f t="shared" si="13"/>
        <v>0</v>
      </c>
      <c r="R71" s="17">
        <f t="shared" si="13"/>
        <v>0</v>
      </c>
      <c r="S71" s="17">
        <f t="shared" si="13"/>
        <v>0</v>
      </c>
      <c r="T71" s="17">
        <f t="shared" si="13"/>
        <v>0</v>
      </c>
      <c r="U71" s="17">
        <f t="shared" si="13"/>
        <v>0</v>
      </c>
      <c r="V71" s="17">
        <f t="shared" si="13"/>
        <v>0</v>
      </c>
      <c r="W71" s="17">
        <f t="shared" si="13"/>
        <v>0</v>
      </c>
      <c r="X71" s="17">
        <f t="shared" si="13"/>
        <v>0</v>
      </c>
      <c r="Y71" s="17">
        <f t="shared" si="13"/>
        <v>0</v>
      </c>
      <c r="Z71" s="17">
        <f t="shared" si="13"/>
        <v>0</v>
      </c>
      <c r="AA71" s="17">
        <f t="shared" si="13"/>
        <v>0</v>
      </c>
      <c r="AB71" s="17">
        <f t="shared" si="13"/>
        <v>0</v>
      </c>
      <c r="AC71" s="17">
        <f t="shared" si="13"/>
        <v>0</v>
      </c>
      <c r="AD71" s="17">
        <f t="shared" si="13"/>
        <v>0</v>
      </c>
      <c r="AE71" s="17">
        <f t="shared" si="13"/>
        <v>0</v>
      </c>
      <c r="AF71" s="17">
        <f t="shared" si="13"/>
        <v>0</v>
      </c>
      <c r="AG71" s="17">
        <f t="shared" si="13"/>
        <v>0</v>
      </c>
      <c r="AH71" s="17">
        <f t="shared" si="13"/>
        <v>0</v>
      </c>
      <c r="AI71" s="17">
        <f t="shared" si="13"/>
        <v>0</v>
      </c>
      <c r="AJ71" s="17">
        <f t="shared" si="13"/>
        <v>0</v>
      </c>
      <c r="AK71" s="17">
        <f t="shared" si="13"/>
        <v>0</v>
      </c>
      <c r="AL71" s="17">
        <f t="shared" si="13"/>
        <v>0</v>
      </c>
      <c r="AM71" s="17">
        <f t="shared" si="13"/>
        <v>0</v>
      </c>
      <c r="AN71" s="17">
        <f t="shared" si="13"/>
        <v>0</v>
      </c>
      <c r="AO71" s="17">
        <f t="shared" si="13"/>
        <v>0</v>
      </c>
      <c r="AP71" s="17">
        <f t="shared" si="13"/>
        <v>0</v>
      </c>
      <c r="AQ71" s="17">
        <f t="shared" si="13"/>
        <v>0</v>
      </c>
      <c r="AR71" s="17">
        <f t="shared" si="13"/>
        <v>0</v>
      </c>
      <c r="AS71" s="17">
        <f t="shared" si="13"/>
        <v>0</v>
      </c>
      <c r="AT71" s="17">
        <f t="shared" si="13"/>
        <v>0</v>
      </c>
      <c r="AU71" s="17">
        <f t="shared" si="13"/>
        <v>0</v>
      </c>
      <c r="AV71" s="17">
        <f t="shared" si="13"/>
        <v>0</v>
      </c>
      <c r="AW71" s="17">
        <f t="shared" si="13"/>
        <v>0</v>
      </c>
      <c r="AX71" s="17">
        <f t="shared" si="13"/>
        <v>0</v>
      </c>
      <c r="AY71" s="17">
        <f t="shared" si="13"/>
        <v>0</v>
      </c>
      <c r="AZ71" s="17">
        <f t="shared" si="13"/>
        <v>0</v>
      </c>
      <c r="BA71" s="17">
        <f t="shared" si="13"/>
        <v>0</v>
      </c>
      <c r="BB71" s="17">
        <f t="shared" si="13"/>
        <v>0</v>
      </c>
      <c r="BC71" s="17">
        <f t="shared" si="13"/>
        <v>0</v>
      </c>
      <c r="BD71" s="17">
        <f t="shared" si="13"/>
        <v>0</v>
      </c>
      <c r="BE71" s="17">
        <f t="shared" si="13"/>
        <v>0</v>
      </c>
      <c r="BF71" s="17">
        <f t="shared" si="13"/>
        <v>0</v>
      </c>
      <c r="BG71" s="17">
        <f t="shared" si="13"/>
        <v>0</v>
      </c>
      <c r="BH71" s="17">
        <f t="shared" si="13"/>
        <v>0</v>
      </c>
      <c r="BI71" s="17">
        <f t="shared" si="13"/>
        <v>0</v>
      </c>
      <c r="BJ71" s="17">
        <f t="shared" si="13"/>
        <v>0</v>
      </c>
      <c r="BK71" s="17">
        <f t="shared" si="13"/>
        <v>0</v>
      </c>
      <c r="BL71" s="17">
        <f t="shared" si="13"/>
        <v>0</v>
      </c>
      <c r="BM71" s="17">
        <f t="shared" si="13"/>
        <v>0</v>
      </c>
      <c r="BN71" s="17">
        <f t="shared" si="13"/>
        <v>0</v>
      </c>
      <c r="BO71" s="17">
        <f t="shared" si="13"/>
        <v>0</v>
      </c>
      <c r="BP71" s="17">
        <f t="shared" si="13"/>
        <v>0</v>
      </c>
      <c r="BQ71" s="17">
        <f t="shared" si="13"/>
        <v>0</v>
      </c>
      <c r="BR71" s="17">
        <f t="shared" si="13"/>
        <v>0</v>
      </c>
      <c r="BS71" s="17">
        <f t="shared" si="13"/>
        <v>0</v>
      </c>
      <c r="BT71" s="17">
        <f t="shared" si="13"/>
        <v>0</v>
      </c>
      <c r="BU71" s="17">
        <f t="shared" si="13"/>
        <v>0</v>
      </c>
      <c r="BV71" s="17">
        <f t="shared" ref="BV71:EG71" si="14">SUM(SUMPRODUCT($E$30:$E$32,BV30:BV32)/100,$E$34*BV34/100,$E$48*BV48,$E$52*BV52,$E$56*BV56,SUMPRODUCT($E$60:$E$62,BV60:BV62),SUMPRODUCT($E$64:$E$67,BV64:BV67))</f>
        <v>0</v>
      </c>
      <c r="BW71" s="17">
        <f t="shared" si="14"/>
        <v>0</v>
      </c>
      <c r="BX71" s="17">
        <f t="shared" si="14"/>
        <v>0</v>
      </c>
      <c r="BY71" s="17">
        <f t="shared" si="14"/>
        <v>0</v>
      </c>
      <c r="BZ71" s="17">
        <f t="shared" si="14"/>
        <v>0</v>
      </c>
      <c r="CA71" s="17">
        <f t="shared" si="14"/>
        <v>0</v>
      </c>
      <c r="CB71" s="17">
        <f t="shared" si="14"/>
        <v>0</v>
      </c>
      <c r="CC71" s="17">
        <f t="shared" si="14"/>
        <v>0</v>
      </c>
      <c r="CD71" s="17">
        <f t="shared" si="14"/>
        <v>0</v>
      </c>
      <c r="CE71" s="17">
        <f t="shared" si="14"/>
        <v>0</v>
      </c>
      <c r="CF71" s="17">
        <f t="shared" si="14"/>
        <v>0</v>
      </c>
      <c r="CG71" s="17">
        <f t="shared" si="14"/>
        <v>0</v>
      </c>
      <c r="CH71" s="17">
        <f t="shared" si="14"/>
        <v>0</v>
      </c>
      <c r="CI71" s="17">
        <f t="shared" si="14"/>
        <v>0</v>
      </c>
      <c r="CJ71" s="17">
        <f t="shared" si="14"/>
        <v>0</v>
      </c>
      <c r="CK71" s="17">
        <f t="shared" si="14"/>
        <v>0</v>
      </c>
      <c r="CL71" s="17">
        <f t="shared" si="14"/>
        <v>0</v>
      </c>
      <c r="CM71" s="17">
        <f t="shared" si="14"/>
        <v>0</v>
      </c>
      <c r="CN71" s="17">
        <f t="shared" si="14"/>
        <v>0</v>
      </c>
      <c r="CO71" s="17">
        <f t="shared" si="14"/>
        <v>0</v>
      </c>
      <c r="CP71" s="17">
        <f t="shared" si="14"/>
        <v>0</v>
      </c>
      <c r="CQ71" s="17">
        <f t="shared" si="14"/>
        <v>0</v>
      </c>
      <c r="CR71" s="17">
        <f t="shared" si="14"/>
        <v>0</v>
      </c>
      <c r="CS71" s="17">
        <f t="shared" si="14"/>
        <v>0</v>
      </c>
      <c r="CT71" s="17">
        <f t="shared" si="14"/>
        <v>0</v>
      </c>
      <c r="CU71" s="17">
        <f t="shared" si="14"/>
        <v>0</v>
      </c>
      <c r="CV71" s="17">
        <f t="shared" si="14"/>
        <v>0</v>
      </c>
      <c r="CW71" s="17">
        <f t="shared" si="14"/>
        <v>0</v>
      </c>
      <c r="CX71" s="17">
        <f t="shared" si="14"/>
        <v>0</v>
      </c>
      <c r="CY71" s="17">
        <f t="shared" si="14"/>
        <v>0</v>
      </c>
      <c r="CZ71" s="17">
        <f t="shared" si="14"/>
        <v>0</v>
      </c>
      <c r="DA71" s="17">
        <f t="shared" si="14"/>
        <v>0</v>
      </c>
      <c r="DB71" s="17">
        <f t="shared" si="14"/>
        <v>0</v>
      </c>
      <c r="DC71" s="17">
        <f t="shared" si="14"/>
        <v>0</v>
      </c>
      <c r="DD71" s="17">
        <f t="shared" si="14"/>
        <v>0</v>
      </c>
      <c r="DE71" s="17">
        <f t="shared" si="14"/>
        <v>0</v>
      </c>
      <c r="DF71" s="17">
        <f t="shared" si="14"/>
        <v>0</v>
      </c>
      <c r="DG71" s="17">
        <f t="shared" si="14"/>
        <v>0</v>
      </c>
      <c r="DH71" s="17">
        <f t="shared" si="14"/>
        <v>0</v>
      </c>
      <c r="DI71" s="17">
        <f t="shared" si="14"/>
        <v>0</v>
      </c>
      <c r="DJ71" s="17">
        <f t="shared" si="14"/>
        <v>0</v>
      </c>
      <c r="DK71" s="17">
        <f t="shared" si="14"/>
        <v>0</v>
      </c>
      <c r="DL71" s="17">
        <f t="shared" si="14"/>
        <v>0</v>
      </c>
      <c r="DM71" s="17">
        <f t="shared" si="14"/>
        <v>0</v>
      </c>
      <c r="DN71" s="17">
        <f t="shared" si="14"/>
        <v>0</v>
      </c>
      <c r="DO71" s="17">
        <f t="shared" si="14"/>
        <v>0</v>
      </c>
      <c r="DP71" s="17">
        <f t="shared" si="14"/>
        <v>0</v>
      </c>
      <c r="DQ71" s="17">
        <f t="shared" si="14"/>
        <v>0</v>
      </c>
      <c r="DR71" s="17">
        <f t="shared" si="14"/>
        <v>0</v>
      </c>
      <c r="DS71" s="17">
        <f t="shared" si="14"/>
        <v>0</v>
      </c>
      <c r="DT71" s="17">
        <f t="shared" si="14"/>
        <v>0</v>
      </c>
      <c r="DU71" s="17">
        <f t="shared" si="14"/>
        <v>0</v>
      </c>
      <c r="DV71" s="17">
        <f t="shared" si="14"/>
        <v>0</v>
      </c>
      <c r="DW71" s="17">
        <f t="shared" si="14"/>
        <v>0</v>
      </c>
      <c r="DX71" s="17">
        <f t="shared" si="14"/>
        <v>0</v>
      </c>
      <c r="DY71" s="17">
        <f t="shared" si="14"/>
        <v>0</v>
      </c>
      <c r="DZ71" s="17">
        <f t="shared" si="14"/>
        <v>0</v>
      </c>
      <c r="EA71" s="17">
        <f t="shared" si="14"/>
        <v>0</v>
      </c>
      <c r="EB71" s="17">
        <f t="shared" si="14"/>
        <v>0</v>
      </c>
      <c r="EC71" s="17">
        <f t="shared" si="14"/>
        <v>0</v>
      </c>
      <c r="ED71" s="17">
        <f t="shared" si="14"/>
        <v>0</v>
      </c>
      <c r="EE71" s="17">
        <f t="shared" si="14"/>
        <v>0</v>
      </c>
      <c r="EF71" s="17">
        <f t="shared" si="14"/>
        <v>0</v>
      </c>
      <c r="EG71" s="17">
        <f t="shared" si="14"/>
        <v>0</v>
      </c>
      <c r="EH71" s="17">
        <f t="shared" ref="EH71:FZ71" si="15">SUM(SUMPRODUCT($E$30:$E$32,EH30:EH32)/100,$E$34*EH34/100,$E$48*EH48,$E$52*EH52,$E$56*EH56,SUMPRODUCT($E$60:$E$62,EH60:EH62),SUMPRODUCT($E$64:$E$67,EH64:EH67))</f>
        <v>0</v>
      </c>
      <c r="EI71" s="17">
        <f t="shared" si="15"/>
        <v>0</v>
      </c>
      <c r="EJ71" s="17">
        <f t="shared" si="15"/>
        <v>0</v>
      </c>
      <c r="EK71" s="17">
        <f t="shared" si="15"/>
        <v>0</v>
      </c>
      <c r="EL71" s="17">
        <f t="shared" si="15"/>
        <v>0</v>
      </c>
      <c r="EM71" s="17">
        <f t="shared" si="15"/>
        <v>0</v>
      </c>
      <c r="EN71" s="17">
        <f t="shared" si="15"/>
        <v>0</v>
      </c>
      <c r="EO71" s="17">
        <f t="shared" si="15"/>
        <v>0</v>
      </c>
      <c r="EP71" s="17">
        <f t="shared" si="15"/>
        <v>0</v>
      </c>
      <c r="EQ71" s="17">
        <f t="shared" si="15"/>
        <v>0</v>
      </c>
      <c r="ER71" s="17">
        <f t="shared" si="15"/>
        <v>0</v>
      </c>
      <c r="ES71" s="17">
        <f t="shared" si="15"/>
        <v>0</v>
      </c>
      <c r="ET71" s="17">
        <f t="shared" si="15"/>
        <v>0</v>
      </c>
      <c r="EU71" s="17">
        <f t="shared" si="15"/>
        <v>0</v>
      </c>
      <c r="EV71" s="17">
        <f t="shared" si="15"/>
        <v>0</v>
      </c>
      <c r="EW71" s="17">
        <f t="shared" si="15"/>
        <v>0</v>
      </c>
      <c r="EX71" s="17">
        <f t="shared" si="15"/>
        <v>0</v>
      </c>
      <c r="EY71" s="17">
        <f t="shared" si="15"/>
        <v>0</v>
      </c>
      <c r="EZ71" s="17">
        <f t="shared" si="15"/>
        <v>0</v>
      </c>
      <c r="FA71" s="17">
        <f t="shared" si="15"/>
        <v>0</v>
      </c>
      <c r="FB71" s="17">
        <f t="shared" si="15"/>
        <v>0</v>
      </c>
      <c r="FC71" s="17">
        <f t="shared" si="15"/>
        <v>0</v>
      </c>
      <c r="FD71" s="17">
        <f t="shared" si="15"/>
        <v>0</v>
      </c>
      <c r="FE71" s="17">
        <f t="shared" si="15"/>
        <v>0</v>
      </c>
      <c r="FF71" s="17">
        <f t="shared" si="15"/>
        <v>0</v>
      </c>
      <c r="FG71" s="17">
        <f t="shared" si="15"/>
        <v>0</v>
      </c>
      <c r="FH71" s="17">
        <f t="shared" si="15"/>
        <v>0</v>
      </c>
      <c r="FI71" s="17">
        <f t="shared" si="15"/>
        <v>0</v>
      </c>
      <c r="FJ71" s="17">
        <f t="shared" si="15"/>
        <v>0</v>
      </c>
      <c r="FK71" s="17">
        <f t="shared" si="15"/>
        <v>0</v>
      </c>
      <c r="FL71" s="17">
        <f t="shared" si="15"/>
        <v>0</v>
      </c>
      <c r="FM71" s="17">
        <f t="shared" si="15"/>
        <v>0</v>
      </c>
      <c r="FN71" s="17">
        <f t="shared" si="15"/>
        <v>0</v>
      </c>
      <c r="FO71" s="17">
        <f t="shared" si="15"/>
        <v>0</v>
      </c>
      <c r="FP71" s="17">
        <f t="shared" si="15"/>
        <v>0</v>
      </c>
      <c r="FQ71" s="17">
        <f t="shared" si="15"/>
        <v>0</v>
      </c>
      <c r="FR71" s="17">
        <f t="shared" si="15"/>
        <v>0</v>
      </c>
      <c r="FS71" s="17">
        <f t="shared" si="15"/>
        <v>0</v>
      </c>
      <c r="FT71" s="17">
        <f t="shared" si="15"/>
        <v>0</v>
      </c>
      <c r="FU71" s="17">
        <f t="shared" si="15"/>
        <v>0</v>
      </c>
      <c r="FV71" s="17">
        <f t="shared" si="15"/>
        <v>0</v>
      </c>
      <c r="FW71" s="17">
        <f t="shared" si="15"/>
        <v>0</v>
      </c>
      <c r="FX71" s="17">
        <f t="shared" si="15"/>
        <v>0</v>
      </c>
      <c r="FY71" s="17">
        <f t="shared" si="15"/>
        <v>0</v>
      </c>
      <c r="FZ71" s="17">
        <f t="shared" si="15"/>
        <v>0</v>
      </c>
      <c r="GA71" s="33"/>
    </row>
    <row r="72" spans="1:183" ht="14">
      <c r="A72" s="386"/>
      <c r="B72" s="386"/>
      <c r="C72" s="386"/>
      <c r="D72" s="27" t="s">
        <v>3</v>
      </c>
      <c r="E72" s="16" t="s">
        <v>57</v>
      </c>
      <c r="F72" s="16" t="s">
        <v>57</v>
      </c>
      <c r="G72" s="17">
        <f>SUMPRODUCT($E$36:$E$39,G36:G39)/100</f>
        <v>0</v>
      </c>
      <c r="H72" s="17">
        <f>SUMPRODUCT($E$36:$E$39,H36:H39)/100</f>
        <v>0</v>
      </c>
      <c r="I72" s="17">
        <f>SUMPRODUCT($E$36:$E$39,I36:I39)/100</f>
        <v>0</v>
      </c>
      <c r="J72" s="17">
        <f t="shared" ref="J72:BU72" si="16">SUMPRODUCT($E$36:$E$39,J36:J39)/100</f>
        <v>0</v>
      </c>
      <c r="K72" s="17">
        <f t="shared" si="16"/>
        <v>0</v>
      </c>
      <c r="L72" s="17">
        <f t="shared" si="16"/>
        <v>0</v>
      </c>
      <c r="M72" s="17">
        <f t="shared" si="16"/>
        <v>0</v>
      </c>
      <c r="N72" s="17">
        <f t="shared" si="16"/>
        <v>0</v>
      </c>
      <c r="O72" s="17">
        <f t="shared" si="16"/>
        <v>0</v>
      </c>
      <c r="P72" s="17">
        <f t="shared" si="16"/>
        <v>0</v>
      </c>
      <c r="Q72" s="17">
        <f t="shared" si="16"/>
        <v>0</v>
      </c>
      <c r="R72" s="17">
        <f t="shared" si="16"/>
        <v>0</v>
      </c>
      <c r="S72" s="17">
        <f t="shared" si="16"/>
        <v>0</v>
      </c>
      <c r="T72" s="17">
        <f t="shared" si="16"/>
        <v>0</v>
      </c>
      <c r="U72" s="17">
        <f t="shared" si="16"/>
        <v>0</v>
      </c>
      <c r="V72" s="17">
        <f t="shared" si="16"/>
        <v>0</v>
      </c>
      <c r="W72" s="17">
        <f t="shared" si="16"/>
        <v>0</v>
      </c>
      <c r="X72" s="17">
        <f t="shared" si="16"/>
        <v>0</v>
      </c>
      <c r="Y72" s="17">
        <f t="shared" si="16"/>
        <v>0</v>
      </c>
      <c r="Z72" s="17">
        <f t="shared" si="16"/>
        <v>0</v>
      </c>
      <c r="AA72" s="17">
        <f t="shared" si="16"/>
        <v>0</v>
      </c>
      <c r="AB72" s="17">
        <f t="shared" si="16"/>
        <v>0</v>
      </c>
      <c r="AC72" s="17">
        <f t="shared" si="16"/>
        <v>0</v>
      </c>
      <c r="AD72" s="17">
        <f t="shared" si="16"/>
        <v>0</v>
      </c>
      <c r="AE72" s="17">
        <f t="shared" si="16"/>
        <v>0</v>
      </c>
      <c r="AF72" s="17">
        <f t="shared" si="16"/>
        <v>0</v>
      </c>
      <c r="AG72" s="17">
        <f t="shared" si="16"/>
        <v>0</v>
      </c>
      <c r="AH72" s="17">
        <f t="shared" si="16"/>
        <v>0</v>
      </c>
      <c r="AI72" s="17">
        <f t="shared" si="16"/>
        <v>0</v>
      </c>
      <c r="AJ72" s="17">
        <f t="shared" si="16"/>
        <v>0</v>
      </c>
      <c r="AK72" s="17">
        <f t="shared" si="16"/>
        <v>0</v>
      </c>
      <c r="AL72" s="17">
        <f t="shared" si="16"/>
        <v>0</v>
      </c>
      <c r="AM72" s="17">
        <f t="shared" si="16"/>
        <v>0</v>
      </c>
      <c r="AN72" s="17">
        <f t="shared" si="16"/>
        <v>0</v>
      </c>
      <c r="AO72" s="17">
        <f t="shared" si="16"/>
        <v>0</v>
      </c>
      <c r="AP72" s="17">
        <f t="shared" si="16"/>
        <v>0</v>
      </c>
      <c r="AQ72" s="17">
        <f t="shared" si="16"/>
        <v>0</v>
      </c>
      <c r="AR72" s="17">
        <f t="shared" si="16"/>
        <v>0</v>
      </c>
      <c r="AS72" s="17">
        <f t="shared" si="16"/>
        <v>0</v>
      </c>
      <c r="AT72" s="17">
        <f t="shared" si="16"/>
        <v>0</v>
      </c>
      <c r="AU72" s="17">
        <f t="shared" si="16"/>
        <v>0</v>
      </c>
      <c r="AV72" s="17">
        <f t="shared" si="16"/>
        <v>0</v>
      </c>
      <c r="AW72" s="17">
        <f t="shared" si="16"/>
        <v>0</v>
      </c>
      <c r="AX72" s="17">
        <f t="shared" si="16"/>
        <v>0</v>
      </c>
      <c r="AY72" s="17">
        <f t="shared" si="16"/>
        <v>0</v>
      </c>
      <c r="AZ72" s="17">
        <f t="shared" si="16"/>
        <v>0</v>
      </c>
      <c r="BA72" s="17">
        <f t="shared" si="16"/>
        <v>0</v>
      </c>
      <c r="BB72" s="17">
        <f t="shared" si="16"/>
        <v>0</v>
      </c>
      <c r="BC72" s="17">
        <f t="shared" si="16"/>
        <v>0</v>
      </c>
      <c r="BD72" s="17">
        <f t="shared" si="16"/>
        <v>0</v>
      </c>
      <c r="BE72" s="17">
        <f t="shared" si="16"/>
        <v>0</v>
      </c>
      <c r="BF72" s="17">
        <f t="shared" si="16"/>
        <v>0</v>
      </c>
      <c r="BG72" s="17">
        <f t="shared" si="16"/>
        <v>0</v>
      </c>
      <c r="BH72" s="17">
        <f t="shared" si="16"/>
        <v>0</v>
      </c>
      <c r="BI72" s="17">
        <f t="shared" si="16"/>
        <v>0</v>
      </c>
      <c r="BJ72" s="17">
        <f t="shared" si="16"/>
        <v>0</v>
      </c>
      <c r="BK72" s="17">
        <f t="shared" si="16"/>
        <v>0</v>
      </c>
      <c r="BL72" s="17">
        <f t="shared" si="16"/>
        <v>0</v>
      </c>
      <c r="BM72" s="17">
        <f t="shared" si="16"/>
        <v>0</v>
      </c>
      <c r="BN72" s="17">
        <f t="shared" si="16"/>
        <v>0</v>
      </c>
      <c r="BO72" s="17">
        <f t="shared" si="16"/>
        <v>0</v>
      </c>
      <c r="BP72" s="17">
        <f t="shared" si="16"/>
        <v>0</v>
      </c>
      <c r="BQ72" s="17">
        <f t="shared" si="16"/>
        <v>0</v>
      </c>
      <c r="BR72" s="17">
        <f t="shared" si="16"/>
        <v>0</v>
      </c>
      <c r="BS72" s="17">
        <f t="shared" si="16"/>
        <v>0</v>
      </c>
      <c r="BT72" s="17">
        <f t="shared" si="16"/>
        <v>0</v>
      </c>
      <c r="BU72" s="17">
        <f t="shared" si="16"/>
        <v>0</v>
      </c>
      <c r="BV72" s="17">
        <f t="shared" ref="BV72:EG72" si="17">SUMPRODUCT($E$36:$E$39,BV36:BV39)/100</f>
        <v>0</v>
      </c>
      <c r="BW72" s="17">
        <f t="shared" si="17"/>
        <v>0</v>
      </c>
      <c r="BX72" s="17">
        <f t="shared" si="17"/>
        <v>0</v>
      </c>
      <c r="BY72" s="17">
        <f t="shared" si="17"/>
        <v>0</v>
      </c>
      <c r="BZ72" s="17">
        <f t="shared" si="17"/>
        <v>0</v>
      </c>
      <c r="CA72" s="17">
        <f t="shared" si="17"/>
        <v>0</v>
      </c>
      <c r="CB72" s="17">
        <f t="shared" si="17"/>
        <v>0</v>
      </c>
      <c r="CC72" s="17">
        <f t="shared" si="17"/>
        <v>0</v>
      </c>
      <c r="CD72" s="17">
        <f t="shared" si="17"/>
        <v>0</v>
      </c>
      <c r="CE72" s="17">
        <f t="shared" si="17"/>
        <v>0</v>
      </c>
      <c r="CF72" s="17">
        <f t="shared" si="17"/>
        <v>0</v>
      </c>
      <c r="CG72" s="17">
        <f t="shared" si="17"/>
        <v>0</v>
      </c>
      <c r="CH72" s="17">
        <f t="shared" si="17"/>
        <v>0</v>
      </c>
      <c r="CI72" s="17">
        <f t="shared" si="17"/>
        <v>0</v>
      </c>
      <c r="CJ72" s="17">
        <f t="shared" si="17"/>
        <v>0</v>
      </c>
      <c r="CK72" s="17">
        <f t="shared" si="17"/>
        <v>0</v>
      </c>
      <c r="CL72" s="17">
        <f t="shared" si="17"/>
        <v>0</v>
      </c>
      <c r="CM72" s="17">
        <f t="shared" si="17"/>
        <v>0</v>
      </c>
      <c r="CN72" s="17">
        <f t="shared" si="17"/>
        <v>0</v>
      </c>
      <c r="CO72" s="17">
        <f t="shared" si="17"/>
        <v>0</v>
      </c>
      <c r="CP72" s="17">
        <f t="shared" si="17"/>
        <v>0</v>
      </c>
      <c r="CQ72" s="17">
        <f t="shared" si="17"/>
        <v>0</v>
      </c>
      <c r="CR72" s="17">
        <f t="shared" si="17"/>
        <v>0</v>
      </c>
      <c r="CS72" s="17">
        <f t="shared" si="17"/>
        <v>0</v>
      </c>
      <c r="CT72" s="17">
        <f t="shared" si="17"/>
        <v>0</v>
      </c>
      <c r="CU72" s="17">
        <f t="shared" si="17"/>
        <v>0</v>
      </c>
      <c r="CV72" s="17">
        <f t="shared" si="17"/>
        <v>0</v>
      </c>
      <c r="CW72" s="17">
        <f t="shared" si="17"/>
        <v>0</v>
      </c>
      <c r="CX72" s="17">
        <f t="shared" si="17"/>
        <v>0</v>
      </c>
      <c r="CY72" s="17">
        <f t="shared" si="17"/>
        <v>0</v>
      </c>
      <c r="CZ72" s="17">
        <f t="shared" si="17"/>
        <v>0</v>
      </c>
      <c r="DA72" s="17">
        <f t="shared" si="17"/>
        <v>0</v>
      </c>
      <c r="DB72" s="17">
        <f t="shared" si="17"/>
        <v>0</v>
      </c>
      <c r="DC72" s="17">
        <f t="shared" si="17"/>
        <v>0</v>
      </c>
      <c r="DD72" s="17">
        <f t="shared" si="17"/>
        <v>0</v>
      </c>
      <c r="DE72" s="17">
        <f t="shared" si="17"/>
        <v>0</v>
      </c>
      <c r="DF72" s="17">
        <f t="shared" si="17"/>
        <v>0</v>
      </c>
      <c r="DG72" s="17">
        <f t="shared" si="17"/>
        <v>0</v>
      </c>
      <c r="DH72" s="17">
        <f t="shared" si="17"/>
        <v>0</v>
      </c>
      <c r="DI72" s="17">
        <f t="shared" si="17"/>
        <v>0</v>
      </c>
      <c r="DJ72" s="17">
        <f t="shared" si="17"/>
        <v>0</v>
      </c>
      <c r="DK72" s="17">
        <f t="shared" si="17"/>
        <v>0</v>
      </c>
      <c r="DL72" s="17">
        <f t="shared" si="17"/>
        <v>0</v>
      </c>
      <c r="DM72" s="17">
        <f t="shared" si="17"/>
        <v>0</v>
      </c>
      <c r="DN72" s="17">
        <f t="shared" si="17"/>
        <v>0</v>
      </c>
      <c r="DO72" s="17">
        <f t="shared" si="17"/>
        <v>0</v>
      </c>
      <c r="DP72" s="17">
        <f t="shared" si="17"/>
        <v>0</v>
      </c>
      <c r="DQ72" s="17">
        <f t="shared" si="17"/>
        <v>0</v>
      </c>
      <c r="DR72" s="17">
        <f t="shared" si="17"/>
        <v>0</v>
      </c>
      <c r="DS72" s="17">
        <f t="shared" si="17"/>
        <v>0</v>
      </c>
      <c r="DT72" s="17">
        <f t="shared" si="17"/>
        <v>0</v>
      </c>
      <c r="DU72" s="17">
        <f t="shared" si="17"/>
        <v>0</v>
      </c>
      <c r="DV72" s="17">
        <f t="shared" si="17"/>
        <v>0</v>
      </c>
      <c r="DW72" s="17">
        <f t="shared" si="17"/>
        <v>0</v>
      </c>
      <c r="DX72" s="17">
        <f t="shared" si="17"/>
        <v>0</v>
      </c>
      <c r="DY72" s="17">
        <f t="shared" si="17"/>
        <v>0</v>
      </c>
      <c r="DZ72" s="17">
        <f t="shared" si="17"/>
        <v>0</v>
      </c>
      <c r="EA72" s="17">
        <f t="shared" si="17"/>
        <v>0</v>
      </c>
      <c r="EB72" s="17">
        <f t="shared" si="17"/>
        <v>0</v>
      </c>
      <c r="EC72" s="17">
        <f t="shared" si="17"/>
        <v>0</v>
      </c>
      <c r="ED72" s="17">
        <f t="shared" si="17"/>
        <v>0</v>
      </c>
      <c r="EE72" s="17">
        <f t="shared" si="17"/>
        <v>0</v>
      </c>
      <c r="EF72" s="17">
        <f t="shared" si="17"/>
        <v>0</v>
      </c>
      <c r="EG72" s="17">
        <f t="shared" si="17"/>
        <v>0</v>
      </c>
      <c r="EH72" s="17">
        <f t="shared" ref="EH72:FZ72" si="18">SUMPRODUCT($E$36:$E$39,EH36:EH39)/100</f>
        <v>0</v>
      </c>
      <c r="EI72" s="17">
        <f t="shared" si="18"/>
        <v>0</v>
      </c>
      <c r="EJ72" s="17">
        <f t="shared" si="18"/>
        <v>0</v>
      </c>
      <c r="EK72" s="17">
        <f t="shared" si="18"/>
        <v>0</v>
      </c>
      <c r="EL72" s="17">
        <f t="shared" si="18"/>
        <v>0</v>
      </c>
      <c r="EM72" s="17">
        <f t="shared" si="18"/>
        <v>0</v>
      </c>
      <c r="EN72" s="17">
        <f t="shared" si="18"/>
        <v>0</v>
      </c>
      <c r="EO72" s="17">
        <f t="shared" si="18"/>
        <v>0</v>
      </c>
      <c r="EP72" s="17">
        <f t="shared" si="18"/>
        <v>0</v>
      </c>
      <c r="EQ72" s="17">
        <f t="shared" si="18"/>
        <v>0</v>
      </c>
      <c r="ER72" s="17">
        <f t="shared" si="18"/>
        <v>0</v>
      </c>
      <c r="ES72" s="17">
        <f t="shared" si="18"/>
        <v>0</v>
      </c>
      <c r="ET72" s="17">
        <f t="shared" si="18"/>
        <v>0</v>
      </c>
      <c r="EU72" s="17">
        <f t="shared" si="18"/>
        <v>0</v>
      </c>
      <c r="EV72" s="17">
        <f t="shared" si="18"/>
        <v>0</v>
      </c>
      <c r="EW72" s="17">
        <f t="shared" si="18"/>
        <v>0</v>
      </c>
      <c r="EX72" s="17">
        <f t="shared" si="18"/>
        <v>0</v>
      </c>
      <c r="EY72" s="17">
        <f t="shared" si="18"/>
        <v>0</v>
      </c>
      <c r="EZ72" s="17">
        <f t="shared" si="18"/>
        <v>0</v>
      </c>
      <c r="FA72" s="17">
        <f t="shared" si="18"/>
        <v>0</v>
      </c>
      <c r="FB72" s="17">
        <f t="shared" si="18"/>
        <v>0</v>
      </c>
      <c r="FC72" s="17">
        <f t="shared" si="18"/>
        <v>0</v>
      </c>
      <c r="FD72" s="17">
        <f t="shared" si="18"/>
        <v>0</v>
      </c>
      <c r="FE72" s="17">
        <f t="shared" si="18"/>
        <v>0</v>
      </c>
      <c r="FF72" s="17">
        <f t="shared" si="18"/>
        <v>0</v>
      </c>
      <c r="FG72" s="17">
        <f t="shared" si="18"/>
        <v>0</v>
      </c>
      <c r="FH72" s="17">
        <f t="shared" si="18"/>
        <v>0</v>
      </c>
      <c r="FI72" s="17">
        <f t="shared" si="18"/>
        <v>0</v>
      </c>
      <c r="FJ72" s="17">
        <f t="shared" si="18"/>
        <v>0</v>
      </c>
      <c r="FK72" s="17">
        <f t="shared" si="18"/>
        <v>0</v>
      </c>
      <c r="FL72" s="17">
        <f t="shared" si="18"/>
        <v>0</v>
      </c>
      <c r="FM72" s="17">
        <f t="shared" si="18"/>
        <v>0</v>
      </c>
      <c r="FN72" s="17">
        <f t="shared" si="18"/>
        <v>0</v>
      </c>
      <c r="FO72" s="17">
        <f t="shared" si="18"/>
        <v>0</v>
      </c>
      <c r="FP72" s="17">
        <f t="shared" si="18"/>
        <v>0</v>
      </c>
      <c r="FQ72" s="17">
        <f t="shared" si="18"/>
        <v>0</v>
      </c>
      <c r="FR72" s="17">
        <f t="shared" si="18"/>
        <v>0</v>
      </c>
      <c r="FS72" s="17">
        <f t="shared" si="18"/>
        <v>0</v>
      </c>
      <c r="FT72" s="17">
        <f t="shared" si="18"/>
        <v>0</v>
      </c>
      <c r="FU72" s="17">
        <f t="shared" si="18"/>
        <v>0</v>
      </c>
      <c r="FV72" s="17">
        <f t="shared" si="18"/>
        <v>0</v>
      </c>
      <c r="FW72" s="17">
        <f t="shared" si="18"/>
        <v>0</v>
      </c>
      <c r="FX72" s="17">
        <f t="shared" si="18"/>
        <v>0</v>
      </c>
      <c r="FY72" s="17">
        <f t="shared" si="18"/>
        <v>0</v>
      </c>
      <c r="FZ72" s="17">
        <f t="shared" si="18"/>
        <v>0</v>
      </c>
      <c r="GA72" s="33"/>
    </row>
    <row r="73" spans="1:183">
      <c r="A73" s="386"/>
      <c r="B73" s="386"/>
      <c r="C73" s="386"/>
      <c r="D73" s="28" t="s">
        <v>34</v>
      </c>
      <c r="E73" s="16" t="s">
        <v>57</v>
      </c>
      <c r="F73" s="16" t="s">
        <v>57</v>
      </c>
      <c r="G73" s="17">
        <f>SUM(G69:G72)</f>
        <v>0</v>
      </c>
      <c r="H73" s="17">
        <f>SUM(H69:H72)</f>
        <v>0</v>
      </c>
      <c r="I73" s="17">
        <f>SUM(I69:I72)</f>
        <v>0</v>
      </c>
      <c r="J73" s="17">
        <f t="shared" ref="J73:BU73" si="19">SUM(J69:J72)</f>
        <v>0</v>
      </c>
      <c r="K73" s="17">
        <f t="shared" si="19"/>
        <v>0</v>
      </c>
      <c r="L73" s="17">
        <f t="shared" si="19"/>
        <v>0</v>
      </c>
      <c r="M73" s="17">
        <f t="shared" si="19"/>
        <v>0</v>
      </c>
      <c r="N73" s="17">
        <f t="shared" si="19"/>
        <v>0</v>
      </c>
      <c r="O73" s="17">
        <f t="shared" si="19"/>
        <v>0</v>
      </c>
      <c r="P73" s="17">
        <f t="shared" si="19"/>
        <v>0</v>
      </c>
      <c r="Q73" s="17">
        <f t="shared" si="19"/>
        <v>0</v>
      </c>
      <c r="R73" s="17">
        <f t="shared" si="19"/>
        <v>0</v>
      </c>
      <c r="S73" s="17">
        <f t="shared" si="19"/>
        <v>0</v>
      </c>
      <c r="T73" s="17">
        <f t="shared" si="19"/>
        <v>0</v>
      </c>
      <c r="U73" s="17">
        <f t="shared" si="19"/>
        <v>0</v>
      </c>
      <c r="V73" s="17">
        <f t="shared" si="19"/>
        <v>0</v>
      </c>
      <c r="W73" s="17">
        <f t="shared" si="19"/>
        <v>0</v>
      </c>
      <c r="X73" s="17">
        <f t="shared" si="19"/>
        <v>0</v>
      </c>
      <c r="Y73" s="17">
        <f t="shared" si="19"/>
        <v>0</v>
      </c>
      <c r="Z73" s="17">
        <f t="shared" si="19"/>
        <v>0</v>
      </c>
      <c r="AA73" s="17">
        <f t="shared" si="19"/>
        <v>0</v>
      </c>
      <c r="AB73" s="17">
        <f t="shared" si="19"/>
        <v>0</v>
      </c>
      <c r="AC73" s="17">
        <f t="shared" si="19"/>
        <v>0</v>
      </c>
      <c r="AD73" s="17">
        <f t="shared" si="19"/>
        <v>0</v>
      </c>
      <c r="AE73" s="17">
        <f t="shared" si="19"/>
        <v>0</v>
      </c>
      <c r="AF73" s="17">
        <f t="shared" si="19"/>
        <v>0</v>
      </c>
      <c r="AG73" s="17">
        <f t="shared" si="19"/>
        <v>0</v>
      </c>
      <c r="AH73" s="17">
        <f t="shared" si="19"/>
        <v>0</v>
      </c>
      <c r="AI73" s="17">
        <f t="shared" si="19"/>
        <v>0</v>
      </c>
      <c r="AJ73" s="17">
        <f t="shared" si="19"/>
        <v>0</v>
      </c>
      <c r="AK73" s="17">
        <f t="shared" si="19"/>
        <v>0</v>
      </c>
      <c r="AL73" s="17">
        <f t="shared" si="19"/>
        <v>0</v>
      </c>
      <c r="AM73" s="17">
        <f t="shared" si="19"/>
        <v>0</v>
      </c>
      <c r="AN73" s="17">
        <f t="shared" si="19"/>
        <v>0</v>
      </c>
      <c r="AO73" s="17">
        <f t="shared" si="19"/>
        <v>0</v>
      </c>
      <c r="AP73" s="17">
        <f t="shared" si="19"/>
        <v>0</v>
      </c>
      <c r="AQ73" s="17">
        <f t="shared" si="19"/>
        <v>0</v>
      </c>
      <c r="AR73" s="17">
        <f t="shared" si="19"/>
        <v>0</v>
      </c>
      <c r="AS73" s="17">
        <f t="shared" si="19"/>
        <v>0</v>
      </c>
      <c r="AT73" s="17">
        <f t="shared" si="19"/>
        <v>0</v>
      </c>
      <c r="AU73" s="17">
        <f t="shared" si="19"/>
        <v>0</v>
      </c>
      <c r="AV73" s="17">
        <f t="shared" si="19"/>
        <v>0</v>
      </c>
      <c r="AW73" s="17">
        <f t="shared" si="19"/>
        <v>0</v>
      </c>
      <c r="AX73" s="17">
        <f t="shared" si="19"/>
        <v>0</v>
      </c>
      <c r="AY73" s="17">
        <f t="shared" si="19"/>
        <v>0</v>
      </c>
      <c r="AZ73" s="17">
        <f t="shared" si="19"/>
        <v>0</v>
      </c>
      <c r="BA73" s="17">
        <f t="shared" si="19"/>
        <v>0</v>
      </c>
      <c r="BB73" s="17">
        <f t="shared" si="19"/>
        <v>0</v>
      </c>
      <c r="BC73" s="17">
        <f t="shared" si="19"/>
        <v>0</v>
      </c>
      <c r="BD73" s="17">
        <f t="shared" si="19"/>
        <v>0</v>
      </c>
      <c r="BE73" s="17">
        <f t="shared" si="19"/>
        <v>0</v>
      </c>
      <c r="BF73" s="17">
        <f t="shared" si="19"/>
        <v>0</v>
      </c>
      <c r="BG73" s="17">
        <f t="shared" si="19"/>
        <v>0</v>
      </c>
      <c r="BH73" s="17">
        <f t="shared" si="19"/>
        <v>0</v>
      </c>
      <c r="BI73" s="17">
        <f t="shared" si="19"/>
        <v>0</v>
      </c>
      <c r="BJ73" s="17">
        <f t="shared" si="19"/>
        <v>0</v>
      </c>
      <c r="BK73" s="17">
        <f t="shared" si="19"/>
        <v>0</v>
      </c>
      <c r="BL73" s="17">
        <f t="shared" si="19"/>
        <v>0</v>
      </c>
      <c r="BM73" s="17">
        <f t="shared" si="19"/>
        <v>0</v>
      </c>
      <c r="BN73" s="17">
        <f t="shared" si="19"/>
        <v>0</v>
      </c>
      <c r="BO73" s="17">
        <f t="shared" si="19"/>
        <v>0</v>
      </c>
      <c r="BP73" s="17">
        <f t="shared" si="19"/>
        <v>0</v>
      </c>
      <c r="BQ73" s="17">
        <f t="shared" si="19"/>
        <v>0</v>
      </c>
      <c r="BR73" s="17">
        <f t="shared" si="19"/>
        <v>0</v>
      </c>
      <c r="BS73" s="17">
        <f t="shared" si="19"/>
        <v>0</v>
      </c>
      <c r="BT73" s="17">
        <f t="shared" si="19"/>
        <v>0</v>
      </c>
      <c r="BU73" s="17">
        <f t="shared" si="19"/>
        <v>0</v>
      </c>
      <c r="BV73" s="17">
        <f t="shared" ref="BV73:EG73" si="20">SUM(BV69:BV72)</f>
        <v>0</v>
      </c>
      <c r="BW73" s="17">
        <f t="shared" si="20"/>
        <v>0</v>
      </c>
      <c r="BX73" s="17">
        <f t="shared" si="20"/>
        <v>0</v>
      </c>
      <c r="BY73" s="17">
        <f t="shared" si="20"/>
        <v>0</v>
      </c>
      <c r="BZ73" s="17">
        <f t="shared" si="20"/>
        <v>0</v>
      </c>
      <c r="CA73" s="17">
        <f t="shared" si="20"/>
        <v>0</v>
      </c>
      <c r="CB73" s="17">
        <f t="shared" si="20"/>
        <v>0</v>
      </c>
      <c r="CC73" s="17">
        <f t="shared" si="20"/>
        <v>0</v>
      </c>
      <c r="CD73" s="17">
        <f t="shared" si="20"/>
        <v>0</v>
      </c>
      <c r="CE73" s="17">
        <f t="shared" si="20"/>
        <v>0</v>
      </c>
      <c r="CF73" s="17">
        <f t="shared" si="20"/>
        <v>0</v>
      </c>
      <c r="CG73" s="17">
        <f t="shared" si="20"/>
        <v>0</v>
      </c>
      <c r="CH73" s="17">
        <f t="shared" si="20"/>
        <v>0</v>
      </c>
      <c r="CI73" s="17">
        <f t="shared" si="20"/>
        <v>0</v>
      </c>
      <c r="CJ73" s="17">
        <f t="shared" si="20"/>
        <v>0</v>
      </c>
      <c r="CK73" s="17">
        <f t="shared" si="20"/>
        <v>0</v>
      </c>
      <c r="CL73" s="17">
        <f t="shared" si="20"/>
        <v>0</v>
      </c>
      <c r="CM73" s="17">
        <f t="shared" si="20"/>
        <v>0</v>
      </c>
      <c r="CN73" s="17">
        <f t="shared" si="20"/>
        <v>0</v>
      </c>
      <c r="CO73" s="17">
        <f t="shared" si="20"/>
        <v>0</v>
      </c>
      <c r="CP73" s="17">
        <f t="shared" si="20"/>
        <v>0</v>
      </c>
      <c r="CQ73" s="17">
        <f t="shared" si="20"/>
        <v>0</v>
      </c>
      <c r="CR73" s="17">
        <f t="shared" si="20"/>
        <v>0</v>
      </c>
      <c r="CS73" s="17">
        <f t="shared" si="20"/>
        <v>0</v>
      </c>
      <c r="CT73" s="17">
        <f t="shared" si="20"/>
        <v>0</v>
      </c>
      <c r="CU73" s="17">
        <f t="shared" si="20"/>
        <v>0</v>
      </c>
      <c r="CV73" s="17">
        <f t="shared" si="20"/>
        <v>0</v>
      </c>
      <c r="CW73" s="17">
        <f t="shared" si="20"/>
        <v>0</v>
      </c>
      <c r="CX73" s="17">
        <f t="shared" si="20"/>
        <v>0</v>
      </c>
      <c r="CY73" s="17">
        <f t="shared" si="20"/>
        <v>0</v>
      </c>
      <c r="CZ73" s="17">
        <f t="shared" si="20"/>
        <v>0</v>
      </c>
      <c r="DA73" s="17">
        <f t="shared" si="20"/>
        <v>0</v>
      </c>
      <c r="DB73" s="17">
        <f t="shared" si="20"/>
        <v>0</v>
      </c>
      <c r="DC73" s="17">
        <f t="shared" si="20"/>
        <v>0</v>
      </c>
      <c r="DD73" s="17">
        <f t="shared" si="20"/>
        <v>0</v>
      </c>
      <c r="DE73" s="17">
        <f t="shared" si="20"/>
        <v>0</v>
      </c>
      <c r="DF73" s="17">
        <f t="shared" si="20"/>
        <v>0</v>
      </c>
      <c r="DG73" s="17">
        <f t="shared" si="20"/>
        <v>0</v>
      </c>
      <c r="DH73" s="17">
        <f t="shared" si="20"/>
        <v>0</v>
      </c>
      <c r="DI73" s="17">
        <f t="shared" si="20"/>
        <v>0</v>
      </c>
      <c r="DJ73" s="17">
        <f t="shared" si="20"/>
        <v>0</v>
      </c>
      <c r="DK73" s="17">
        <f t="shared" si="20"/>
        <v>0</v>
      </c>
      <c r="DL73" s="17">
        <f t="shared" si="20"/>
        <v>0</v>
      </c>
      <c r="DM73" s="17">
        <f t="shared" si="20"/>
        <v>0</v>
      </c>
      <c r="DN73" s="17">
        <f t="shared" si="20"/>
        <v>0</v>
      </c>
      <c r="DO73" s="17">
        <f t="shared" si="20"/>
        <v>0</v>
      </c>
      <c r="DP73" s="17">
        <f t="shared" si="20"/>
        <v>0</v>
      </c>
      <c r="DQ73" s="17">
        <f t="shared" si="20"/>
        <v>0</v>
      </c>
      <c r="DR73" s="17">
        <f t="shared" si="20"/>
        <v>0</v>
      </c>
      <c r="DS73" s="17">
        <f t="shared" si="20"/>
        <v>0</v>
      </c>
      <c r="DT73" s="17">
        <f t="shared" si="20"/>
        <v>0</v>
      </c>
      <c r="DU73" s="17">
        <f t="shared" si="20"/>
        <v>0</v>
      </c>
      <c r="DV73" s="17">
        <f t="shared" si="20"/>
        <v>0</v>
      </c>
      <c r="DW73" s="17">
        <f t="shared" si="20"/>
        <v>0</v>
      </c>
      <c r="DX73" s="17">
        <f t="shared" si="20"/>
        <v>0</v>
      </c>
      <c r="DY73" s="17">
        <f t="shared" si="20"/>
        <v>0</v>
      </c>
      <c r="DZ73" s="17">
        <f t="shared" si="20"/>
        <v>0</v>
      </c>
      <c r="EA73" s="17">
        <f t="shared" si="20"/>
        <v>0</v>
      </c>
      <c r="EB73" s="17">
        <f t="shared" si="20"/>
        <v>0</v>
      </c>
      <c r="EC73" s="17">
        <f t="shared" si="20"/>
        <v>0</v>
      </c>
      <c r="ED73" s="17">
        <f t="shared" si="20"/>
        <v>0</v>
      </c>
      <c r="EE73" s="17">
        <f t="shared" si="20"/>
        <v>0</v>
      </c>
      <c r="EF73" s="17">
        <f t="shared" si="20"/>
        <v>0</v>
      </c>
      <c r="EG73" s="17">
        <f t="shared" si="20"/>
        <v>0</v>
      </c>
      <c r="EH73" s="17">
        <f t="shared" ref="EH73:FZ73" si="21">SUM(EH69:EH72)</f>
        <v>0</v>
      </c>
      <c r="EI73" s="17">
        <f t="shared" si="21"/>
        <v>0</v>
      </c>
      <c r="EJ73" s="17">
        <f t="shared" si="21"/>
        <v>0</v>
      </c>
      <c r="EK73" s="17">
        <f t="shared" si="21"/>
        <v>0</v>
      </c>
      <c r="EL73" s="17">
        <f t="shared" si="21"/>
        <v>0</v>
      </c>
      <c r="EM73" s="17">
        <f t="shared" si="21"/>
        <v>0</v>
      </c>
      <c r="EN73" s="17">
        <f t="shared" si="21"/>
        <v>0</v>
      </c>
      <c r="EO73" s="17">
        <f t="shared" si="21"/>
        <v>0</v>
      </c>
      <c r="EP73" s="17">
        <f t="shared" si="21"/>
        <v>0</v>
      </c>
      <c r="EQ73" s="17">
        <f t="shared" si="21"/>
        <v>0</v>
      </c>
      <c r="ER73" s="17">
        <f t="shared" si="21"/>
        <v>0</v>
      </c>
      <c r="ES73" s="17">
        <f t="shared" si="21"/>
        <v>0</v>
      </c>
      <c r="ET73" s="17">
        <f t="shared" si="21"/>
        <v>0</v>
      </c>
      <c r="EU73" s="17">
        <f t="shared" si="21"/>
        <v>0</v>
      </c>
      <c r="EV73" s="17">
        <f t="shared" si="21"/>
        <v>0</v>
      </c>
      <c r="EW73" s="17">
        <f t="shared" si="21"/>
        <v>0</v>
      </c>
      <c r="EX73" s="17">
        <f t="shared" si="21"/>
        <v>0</v>
      </c>
      <c r="EY73" s="17">
        <f t="shared" si="21"/>
        <v>0</v>
      </c>
      <c r="EZ73" s="17">
        <f t="shared" si="21"/>
        <v>0</v>
      </c>
      <c r="FA73" s="17">
        <f t="shared" si="21"/>
        <v>0</v>
      </c>
      <c r="FB73" s="17">
        <f t="shared" si="21"/>
        <v>0</v>
      </c>
      <c r="FC73" s="17">
        <f t="shared" si="21"/>
        <v>0</v>
      </c>
      <c r="FD73" s="17">
        <f t="shared" si="21"/>
        <v>0</v>
      </c>
      <c r="FE73" s="17">
        <f t="shared" si="21"/>
        <v>0</v>
      </c>
      <c r="FF73" s="17">
        <f t="shared" si="21"/>
        <v>0</v>
      </c>
      <c r="FG73" s="17">
        <f t="shared" si="21"/>
        <v>0</v>
      </c>
      <c r="FH73" s="17">
        <f t="shared" si="21"/>
        <v>0</v>
      </c>
      <c r="FI73" s="17">
        <f t="shared" si="21"/>
        <v>0</v>
      </c>
      <c r="FJ73" s="17">
        <f t="shared" si="21"/>
        <v>0</v>
      </c>
      <c r="FK73" s="17">
        <f t="shared" si="21"/>
        <v>0</v>
      </c>
      <c r="FL73" s="17">
        <f t="shared" si="21"/>
        <v>0</v>
      </c>
      <c r="FM73" s="17">
        <f t="shared" si="21"/>
        <v>0</v>
      </c>
      <c r="FN73" s="17">
        <f t="shared" si="21"/>
        <v>0</v>
      </c>
      <c r="FO73" s="17">
        <f t="shared" si="21"/>
        <v>0</v>
      </c>
      <c r="FP73" s="17">
        <f t="shared" si="21"/>
        <v>0</v>
      </c>
      <c r="FQ73" s="17">
        <f t="shared" si="21"/>
        <v>0</v>
      </c>
      <c r="FR73" s="17">
        <f t="shared" si="21"/>
        <v>0</v>
      </c>
      <c r="FS73" s="17">
        <f t="shared" si="21"/>
        <v>0</v>
      </c>
      <c r="FT73" s="17">
        <f t="shared" si="21"/>
        <v>0</v>
      </c>
      <c r="FU73" s="17">
        <f t="shared" si="21"/>
        <v>0</v>
      </c>
      <c r="FV73" s="17">
        <f t="shared" si="21"/>
        <v>0</v>
      </c>
      <c r="FW73" s="17">
        <f t="shared" si="21"/>
        <v>0</v>
      </c>
      <c r="FX73" s="17">
        <f t="shared" si="21"/>
        <v>0</v>
      </c>
      <c r="FY73" s="17">
        <f t="shared" si="21"/>
        <v>0</v>
      </c>
      <c r="FZ73" s="17">
        <f t="shared" si="21"/>
        <v>0</v>
      </c>
      <c r="GA73" s="33"/>
    </row>
    <row r="74" spans="1:183">
      <c r="A74" s="4"/>
      <c r="B74" s="4"/>
      <c r="C74" s="4"/>
      <c r="D74" s="4"/>
      <c r="E74" s="4"/>
      <c r="F74" s="4"/>
    </row>
    <row r="75" spans="1:183">
      <c r="A75" s="4"/>
      <c r="B75" s="4"/>
      <c r="C75" s="4"/>
      <c r="D75" s="4"/>
      <c r="E75" s="4"/>
      <c r="F75" s="4"/>
    </row>
    <row r="76" spans="1:183">
      <c r="A76" s="4"/>
      <c r="B76" s="4"/>
      <c r="C76" s="4"/>
      <c r="D76" s="4"/>
      <c r="E76" s="4"/>
      <c r="F76" s="4"/>
    </row>
    <row r="77" spans="1:183">
      <c r="A77" s="4"/>
      <c r="B77" s="4"/>
      <c r="C77" s="4"/>
      <c r="D77" s="4"/>
      <c r="E77" s="4"/>
      <c r="F77" s="4"/>
    </row>
    <row r="78" spans="1:183">
      <c r="A78" s="326"/>
      <c r="B78" s="326"/>
      <c r="C78" s="326"/>
      <c r="D78" s="4"/>
      <c r="E78" s="4"/>
      <c r="F78" s="4"/>
    </row>
  </sheetData>
  <sheetProtection formatCells="0" formatColumns="0" formatRows="0" insertColumns="0" insertRows="0" insertHyperlinks="0" deleteColumns="0" deleteRows="0" sort="0" autoFilter="0" pivotTables="0"/>
  <protectedRanges>
    <protectedRange sqref="I2:GA3 I5:GA9 N4:GA4 I11:GA11 N10:GA10 N12:GA68" name="Диапазон1"/>
    <protectedRange sqref="I4:M4" name="Диапазон1_1"/>
    <protectedRange sqref="I10:M10" name="Диапазон1_2"/>
    <protectedRange sqref="I39:M68 J38:M38 I12:M37" name="Диапазон1_3"/>
    <protectedRange sqref="I38" name="Диапазон1_1_1"/>
    <protectedRange sqref="H39:H68 H2:H37" name="Диапазон1_4"/>
    <protectedRange sqref="H38" name="Диапазон1_1_2"/>
  </protectedRanges>
  <customSheetViews>
    <customSheetView guid="{C58577AC-84F7-41FE-9C1B-E37259F31505}" scale="70" hiddenRows="1" hiddenColumns="1" state="hidden" topLeftCell="A19">
      <selection activeCell="J2" sqref="J2"/>
      <pageMargins left="0.7" right="0.7" top="0.75" bottom="0.75" header="0.3" footer="0.3"/>
      <pageSetup paperSize="9" orientation="portrait" r:id="rId1"/>
    </customSheetView>
    <customSheetView guid="{B81A15F7-27F3-49E2-B426-C7176D26F228}" scale="70" hiddenRows="1" hiddenColumns="1" topLeftCell="A16">
      <selection activeCell="H38" sqref="H38"/>
      <pageMargins left="0.7" right="0.7" top="0.75" bottom="0.75" header="0.3" footer="0.3"/>
      <pageSetup paperSize="9" orientation="portrait" r:id="rId2"/>
    </customSheetView>
    <customSheetView guid="{1C24500D-78C6-4EED-A5DD-831582AD7DB7}" scale="70" hiddenRows="1" hiddenColumns="1" topLeftCell="A16">
      <selection activeCell="H38" sqref="H38"/>
      <pageMargins left="0.7" right="0.7" top="0.75" bottom="0.75" header="0.3" footer="0.3"/>
      <pageSetup paperSize="9" orientation="portrait" r:id="rId3"/>
    </customSheetView>
    <customSheetView guid="{53CEAE30-DC92-4820-8624-C39AF70628F9}" scale="70" hiddenRows="1" hiddenColumns="1" topLeftCell="A16">
      <selection activeCell="H38" sqref="H38"/>
      <pageMargins left="0.7" right="0.7" top="0.75" bottom="0.75" header="0.3" footer="0.3"/>
      <pageSetup paperSize="9" orientation="portrait" r:id="rId4"/>
    </customSheetView>
    <customSheetView guid="{DF4E1039-9906-49B2-B165-01E41C44BE5F}" scale="70" hiddenRows="1" hiddenColumns="1" topLeftCell="A16">
      <selection activeCell="H38" sqref="H38"/>
      <pageMargins left="0.7" right="0.7" top="0.75" bottom="0.75" header="0.3" footer="0.3"/>
      <pageSetup paperSize="9" orientation="portrait" r:id="rId5"/>
    </customSheetView>
  </customSheetViews>
  <mergeCells count="234">
    <mergeCell ref="FZ2:FZ3"/>
    <mergeCell ref="GA2:GA3"/>
    <mergeCell ref="FU2:FU3"/>
    <mergeCell ref="FV2:FV3"/>
    <mergeCell ref="FW2:FW3"/>
    <mergeCell ref="FX2:FX3"/>
    <mergeCell ref="FY2:FY3"/>
    <mergeCell ref="FP2:FP3"/>
    <mergeCell ref="FQ2:FQ3"/>
    <mergeCell ref="FR2:FR3"/>
    <mergeCell ref="FS2:FS3"/>
    <mergeCell ref="FT2:FT3"/>
    <mergeCell ref="FK2:FK3"/>
    <mergeCell ref="FL2:FL3"/>
    <mergeCell ref="FM2:FM3"/>
    <mergeCell ref="FN2:FN3"/>
    <mergeCell ref="FO2:FO3"/>
    <mergeCell ref="FF2:FF3"/>
    <mergeCell ref="FG2:FG3"/>
    <mergeCell ref="FH2:FH3"/>
    <mergeCell ref="FI2:FI3"/>
    <mergeCell ref="FJ2:FJ3"/>
    <mergeCell ref="FA2:FA3"/>
    <mergeCell ref="FB2:FB3"/>
    <mergeCell ref="FC2:FC3"/>
    <mergeCell ref="FD2:FD3"/>
    <mergeCell ref="FE2:FE3"/>
    <mergeCell ref="EV2:EV3"/>
    <mergeCell ref="EW2:EW3"/>
    <mergeCell ref="EX2:EX3"/>
    <mergeCell ref="EY2:EY3"/>
    <mergeCell ref="EZ2:EZ3"/>
    <mergeCell ref="EQ2:EQ3"/>
    <mergeCell ref="ER2:ER3"/>
    <mergeCell ref="ES2:ES3"/>
    <mergeCell ref="ET2:ET3"/>
    <mergeCell ref="EU2:EU3"/>
    <mergeCell ref="EL2:EL3"/>
    <mergeCell ref="EM2:EM3"/>
    <mergeCell ref="EN2:EN3"/>
    <mergeCell ref="EO2:EO3"/>
    <mergeCell ref="EP2:EP3"/>
    <mergeCell ref="EG2:EG3"/>
    <mergeCell ref="EH2:EH3"/>
    <mergeCell ref="EI2:EI3"/>
    <mergeCell ref="EJ2:EJ3"/>
    <mergeCell ref="EK2:EK3"/>
    <mergeCell ref="EB2:EB3"/>
    <mergeCell ref="EC2:EC3"/>
    <mergeCell ref="ED2:ED3"/>
    <mergeCell ref="EE2:EE3"/>
    <mergeCell ref="EF2:EF3"/>
    <mergeCell ref="DW2:DW3"/>
    <mergeCell ref="DX2:DX3"/>
    <mergeCell ref="DY2:DY3"/>
    <mergeCell ref="DZ2:DZ3"/>
    <mergeCell ref="EA2:EA3"/>
    <mergeCell ref="DR2:DR3"/>
    <mergeCell ref="DS2:DS3"/>
    <mergeCell ref="DT2:DT3"/>
    <mergeCell ref="DU2:DU3"/>
    <mergeCell ref="DV2:DV3"/>
    <mergeCell ref="DM2:DM3"/>
    <mergeCell ref="DN2:DN3"/>
    <mergeCell ref="DO2:DO3"/>
    <mergeCell ref="DP2:DP3"/>
    <mergeCell ref="DQ2:DQ3"/>
    <mergeCell ref="DH2:DH3"/>
    <mergeCell ref="DI2:DI3"/>
    <mergeCell ref="DJ2:DJ3"/>
    <mergeCell ref="DK2:DK3"/>
    <mergeCell ref="DL2:DL3"/>
    <mergeCell ref="DC2:DC3"/>
    <mergeCell ref="DD2:DD3"/>
    <mergeCell ref="DE2:DE3"/>
    <mergeCell ref="DF2:DF3"/>
    <mergeCell ref="DG2:DG3"/>
    <mergeCell ref="CX2:CX3"/>
    <mergeCell ref="CY2:CY3"/>
    <mergeCell ref="CZ2:CZ3"/>
    <mergeCell ref="DA2:DA3"/>
    <mergeCell ref="DB2:DB3"/>
    <mergeCell ref="CS2:CS3"/>
    <mergeCell ref="CT2:CT3"/>
    <mergeCell ref="CU2:CU3"/>
    <mergeCell ref="CV2:CV3"/>
    <mergeCell ref="CW2:CW3"/>
    <mergeCell ref="CN2:CN3"/>
    <mergeCell ref="CO2:CO3"/>
    <mergeCell ref="CP2:CP3"/>
    <mergeCell ref="CQ2:CQ3"/>
    <mergeCell ref="CR2:CR3"/>
    <mergeCell ref="CI2:CI3"/>
    <mergeCell ref="CJ2:CJ3"/>
    <mergeCell ref="CK2:CK3"/>
    <mergeCell ref="CL2:CL3"/>
    <mergeCell ref="CM2:CM3"/>
    <mergeCell ref="CD2:CD3"/>
    <mergeCell ref="CE2:CE3"/>
    <mergeCell ref="CF2:CF3"/>
    <mergeCell ref="CG2:CG3"/>
    <mergeCell ref="CH2:CH3"/>
    <mergeCell ref="BY2:BY3"/>
    <mergeCell ref="BZ2:BZ3"/>
    <mergeCell ref="CA2:CA3"/>
    <mergeCell ref="CB2:CB3"/>
    <mergeCell ref="CC2:CC3"/>
    <mergeCell ref="BT2:BT3"/>
    <mergeCell ref="BU2:BU3"/>
    <mergeCell ref="BV2:BV3"/>
    <mergeCell ref="BW2:BW3"/>
    <mergeCell ref="BX2:BX3"/>
    <mergeCell ref="BO2:BO3"/>
    <mergeCell ref="BP2:BP3"/>
    <mergeCell ref="BQ2:BQ3"/>
    <mergeCell ref="BR2:BR3"/>
    <mergeCell ref="BS2:BS3"/>
    <mergeCell ref="BJ2:BJ3"/>
    <mergeCell ref="BK2:BK3"/>
    <mergeCell ref="BL2:BL3"/>
    <mergeCell ref="BM2:BM3"/>
    <mergeCell ref="BN2:BN3"/>
    <mergeCell ref="BE2:BE3"/>
    <mergeCell ref="BF2:BF3"/>
    <mergeCell ref="BG2:BG3"/>
    <mergeCell ref="BH2:BH3"/>
    <mergeCell ref="BI2:BI3"/>
    <mergeCell ref="AZ2:AZ3"/>
    <mergeCell ref="BA2:BA3"/>
    <mergeCell ref="BB2:BB3"/>
    <mergeCell ref="BC2:BC3"/>
    <mergeCell ref="BD2:BD3"/>
    <mergeCell ref="AU2:AU3"/>
    <mergeCell ref="AV2:AV3"/>
    <mergeCell ref="AW2:AW3"/>
    <mergeCell ref="AX2:AX3"/>
    <mergeCell ref="AY2:AY3"/>
    <mergeCell ref="AP2:AP3"/>
    <mergeCell ref="AQ2:AQ3"/>
    <mergeCell ref="AR2:AR3"/>
    <mergeCell ref="AS2:AS3"/>
    <mergeCell ref="AT2:AT3"/>
    <mergeCell ref="AK2:AK3"/>
    <mergeCell ref="AL2:AL3"/>
    <mergeCell ref="AM2:AM3"/>
    <mergeCell ref="AN2:AN3"/>
    <mergeCell ref="AO2:AO3"/>
    <mergeCell ref="AF2:AF3"/>
    <mergeCell ref="AG2:AG3"/>
    <mergeCell ref="AH2:AH3"/>
    <mergeCell ref="AI2:AI3"/>
    <mergeCell ref="AJ2:AJ3"/>
    <mergeCell ref="AA2:AA3"/>
    <mergeCell ref="AB2:AB3"/>
    <mergeCell ref="AC2:AC3"/>
    <mergeCell ref="AD2:AD3"/>
    <mergeCell ref="AE2:AE3"/>
    <mergeCell ref="V2:V3"/>
    <mergeCell ref="W2:W3"/>
    <mergeCell ref="X2:X3"/>
    <mergeCell ref="Y2:Y3"/>
    <mergeCell ref="Z2:Z3"/>
    <mergeCell ref="Q2:Q3"/>
    <mergeCell ref="R2:R3"/>
    <mergeCell ref="S2:S3"/>
    <mergeCell ref="T2:T3"/>
    <mergeCell ref="U2:U3"/>
    <mergeCell ref="L2:L3"/>
    <mergeCell ref="M2:M3"/>
    <mergeCell ref="N2:N3"/>
    <mergeCell ref="O2:O3"/>
    <mergeCell ref="P2:P3"/>
    <mergeCell ref="B2:B3"/>
    <mergeCell ref="C2:C3"/>
    <mergeCell ref="D2:D3"/>
    <mergeCell ref="J2:J3"/>
    <mergeCell ref="K2:K3"/>
    <mergeCell ref="H2:H3"/>
    <mergeCell ref="I2:I3"/>
    <mergeCell ref="A1:J1"/>
    <mergeCell ref="A12:A21"/>
    <mergeCell ref="B12:B16"/>
    <mergeCell ref="C12:C14"/>
    <mergeCell ref="C15:C16"/>
    <mergeCell ref="B17:B21"/>
    <mergeCell ref="C17:C19"/>
    <mergeCell ref="C20:C21"/>
    <mergeCell ref="F2:G3"/>
    <mergeCell ref="A2:A3"/>
    <mergeCell ref="B6:F6"/>
    <mergeCell ref="B7:F7"/>
    <mergeCell ref="A5:A8"/>
    <mergeCell ref="A9:F9"/>
    <mergeCell ref="A10:F10"/>
    <mergeCell ref="A11:F11"/>
    <mergeCell ref="A4:F4"/>
    <mergeCell ref="A40:E40"/>
    <mergeCell ref="A22:A23"/>
    <mergeCell ref="A24:E24"/>
    <mergeCell ref="A25:A32"/>
    <mergeCell ref="B25:B29"/>
    <mergeCell ref="C25:C27"/>
    <mergeCell ref="C28:C29"/>
    <mergeCell ref="B30:B32"/>
    <mergeCell ref="C30:C32"/>
    <mergeCell ref="A33:A34"/>
    <mergeCell ref="A35:E35"/>
    <mergeCell ref="A36:A38"/>
    <mergeCell ref="B36:B38"/>
    <mergeCell ref="C36:C38"/>
    <mergeCell ref="A68:B68"/>
    <mergeCell ref="A69:C73"/>
    <mergeCell ref="A78:C78"/>
    <mergeCell ref="B5:F5"/>
    <mergeCell ref="B8:F8"/>
    <mergeCell ref="A62:B62"/>
    <mergeCell ref="A63:B64"/>
    <mergeCell ref="C63:C64"/>
    <mergeCell ref="A65:B65"/>
    <mergeCell ref="A66:B66"/>
    <mergeCell ref="A67:B67"/>
    <mergeCell ref="A53:B56"/>
    <mergeCell ref="C53:C56"/>
    <mergeCell ref="A57:B59"/>
    <mergeCell ref="C57:C59"/>
    <mergeCell ref="A60:B60"/>
    <mergeCell ref="A61:B61"/>
    <mergeCell ref="A41:B41"/>
    <mergeCell ref="A42:B44"/>
    <mergeCell ref="C42:C44"/>
    <mergeCell ref="A45:B48"/>
    <mergeCell ref="C45:C48"/>
    <mergeCell ref="A49:B52"/>
    <mergeCell ref="C49:C52"/>
  </mergeCells>
  <conditionalFormatting sqref="H8:FZ9">
    <cfRule type="cellIs" dxfId="1" priority="1" operator="equal">
      <formula>"х"</formula>
    </cfRule>
  </conditionalFormatting>
  <dataValidations count="1">
    <dataValidation type="list" allowBlank="1" showInputMessage="1" showErrorMessage="1" sqref="H4:FZ4" xr:uid="{00000000-0002-0000-0600-000000000000}">
      <formula1>#REF!</formula1>
    </dataValidation>
  </dataValidations>
  <pageMargins left="0.7" right="0.7" top="0.75" bottom="0.75" header="0.3" footer="0.3"/>
  <pageSetup paperSize="9" orientation="portrait"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7"/>
  <dimension ref="A1:DE76"/>
  <sheetViews>
    <sheetView zoomScale="85" zoomScaleNormal="85" workbookViewId="0">
      <selection activeCell="J2" sqref="J2"/>
    </sheetView>
  </sheetViews>
  <sheetFormatPr baseColWidth="10" defaultColWidth="11" defaultRowHeight="13" outlineLevelRow="1" outlineLevelCol="1"/>
  <cols>
    <col min="1" max="1" width="11" style="1"/>
    <col min="2" max="2" width="8.6640625" style="1" customWidth="1"/>
    <col min="3" max="3" width="7.1640625" style="1" customWidth="1"/>
    <col min="4" max="4" width="13.1640625" style="1" customWidth="1"/>
    <col min="5" max="5" width="14.6640625" style="1" customWidth="1"/>
    <col min="6" max="6" width="12.5" style="1" customWidth="1"/>
    <col min="7" max="7" width="11.83203125" style="1" customWidth="1"/>
    <col min="8" max="8" width="15.33203125" style="1" customWidth="1"/>
    <col min="9" max="9" width="18" style="1" customWidth="1"/>
    <col min="10" max="10" width="14" style="1" customWidth="1"/>
    <col min="11" max="11" width="14.6640625" customWidth="1" outlineLevel="1"/>
    <col min="12" max="108" width="11" style="1" hidden="1" customWidth="1" outlineLevel="1"/>
    <col min="109" max="16384" width="11" style="1"/>
  </cols>
  <sheetData>
    <row r="1" spans="1:109" ht="43.5" customHeight="1">
      <c r="A1" s="395" t="e">
        <f>"Динамика условных единиц "&amp;INDEX(#REF!,#REF!)&amp;" в рамках заключения договорных отношений за "&amp;INDEX(#REF!,#REF!)&amp;" ("&amp;INDEX(#REF!,#REF!)&amp;")."</f>
        <v>#REF!</v>
      </c>
      <c r="B1" s="396"/>
      <c r="C1" s="396"/>
      <c r="D1" s="396"/>
      <c r="E1" s="396"/>
      <c r="F1" s="396"/>
      <c r="G1" s="396"/>
      <c r="H1" s="396"/>
      <c r="I1" s="396"/>
      <c r="J1" s="396"/>
      <c r="K1" s="5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M1" s="31"/>
      <c r="CN1" s="31"/>
      <c r="CO1" s="31"/>
      <c r="CP1" s="31"/>
      <c r="CQ1" s="31"/>
      <c r="CR1" s="31"/>
      <c r="CS1" s="31"/>
      <c r="CT1" s="31"/>
      <c r="CU1" s="31"/>
      <c r="CV1" s="31"/>
      <c r="CW1" s="31"/>
      <c r="CX1" s="31"/>
      <c r="CY1" s="31"/>
      <c r="CZ1" s="31"/>
      <c r="DA1" s="31"/>
      <c r="DB1" s="31"/>
      <c r="DC1" s="31"/>
      <c r="DD1" s="31"/>
      <c r="DE1" s="31"/>
    </row>
    <row r="2" spans="1:109" ht="90.75" customHeight="1">
      <c r="A2" s="374"/>
      <c r="B2" s="375" t="s">
        <v>4</v>
      </c>
      <c r="C2" s="375" t="s">
        <v>38</v>
      </c>
      <c r="D2" s="375" t="s">
        <v>39</v>
      </c>
      <c r="E2" s="14" t="s">
        <v>59</v>
      </c>
      <c r="F2" s="368" t="s">
        <v>72</v>
      </c>
      <c r="G2" s="370"/>
      <c r="H2" s="7"/>
      <c r="I2" s="7"/>
      <c r="J2" s="7"/>
      <c r="K2" s="7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384" t="s">
        <v>73</v>
      </c>
    </row>
    <row r="3" spans="1:109" ht="39" customHeight="1">
      <c r="A3" s="374"/>
      <c r="B3" s="375"/>
      <c r="C3" s="375"/>
      <c r="D3" s="375"/>
      <c r="E3" s="14" t="s">
        <v>71</v>
      </c>
      <c r="F3" s="368" t="s">
        <v>68</v>
      </c>
      <c r="G3" s="370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384"/>
    </row>
    <row r="4" spans="1:109" ht="39" customHeight="1">
      <c r="A4" s="52"/>
      <c r="B4" s="49"/>
      <c r="C4" s="49"/>
      <c r="D4" s="49"/>
      <c r="E4" s="49"/>
      <c r="F4" s="49"/>
      <c r="G4" s="50"/>
      <c r="H4" s="10"/>
      <c r="I4" s="10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51"/>
    </row>
    <row r="5" spans="1:109" ht="39" customHeight="1">
      <c r="A5" s="390" t="s">
        <v>69</v>
      </c>
      <c r="B5" s="391"/>
      <c r="C5" s="391"/>
      <c r="D5" s="391"/>
      <c r="E5" s="391"/>
      <c r="F5" s="392"/>
      <c r="G5" s="15" t="s">
        <v>57</v>
      </c>
      <c r="H5" s="29"/>
      <c r="I5" s="29"/>
      <c r="J5" s="29"/>
      <c r="K5" s="29"/>
      <c r="L5" s="29" t="s">
        <v>67</v>
      </c>
      <c r="M5" s="29" t="s">
        <v>67</v>
      </c>
      <c r="N5" s="29" t="s">
        <v>67</v>
      </c>
      <c r="O5" s="29" t="s">
        <v>67</v>
      </c>
      <c r="P5" s="29" t="s">
        <v>67</v>
      </c>
      <c r="Q5" s="29" t="s">
        <v>67</v>
      </c>
      <c r="R5" s="29" t="s">
        <v>67</v>
      </c>
      <c r="S5" s="29" t="s">
        <v>67</v>
      </c>
      <c r="T5" s="29" t="s">
        <v>67</v>
      </c>
      <c r="U5" s="29" t="s">
        <v>67</v>
      </c>
      <c r="V5" s="29" t="s">
        <v>67</v>
      </c>
      <c r="W5" s="29" t="s">
        <v>67</v>
      </c>
      <c r="X5" s="29" t="s">
        <v>67</v>
      </c>
      <c r="Y5" s="29" t="s">
        <v>67</v>
      </c>
      <c r="Z5" s="29" t="s">
        <v>67</v>
      </c>
      <c r="AA5" s="29" t="s">
        <v>67</v>
      </c>
      <c r="AB5" s="29" t="s">
        <v>67</v>
      </c>
      <c r="AC5" s="29" t="s">
        <v>67</v>
      </c>
      <c r="AD5" s="29" t="s">
        <v>67</v>
      </c>
      <c r="AE5" s="29" t="s">
        <v>67</v>
      </c>
      <c r="AF5" s="29" t="s">
        <v>67</v>
      </c>
      <c r="AG5" s="29" t="s">
        <v>67</v>
      </c>
      <c r="AH5" s="29" t="s">
        <v>67</v>
      </c>
      <c r="AI5" s="29" t="s">
        <v>67</v>
      </c>
      <c r="AJ5" s="29" t="s">
        <v>67</v>
      </c>
      <c r="AK5" s="29" t="s">
        <v>67</v>
      </c>
      <c r="AL5" s="29" t="s">
        <v>67</v>
      </c>
      <c r="AM5" s="29" t="s">
        <v>67</v>
      </c>
      <c r="AN5" s="29" t="s">
        <v>67</v>
      </c>
      <c r="AO5" s="29" t="s">
        <v>67</v>
      </c>
      <c r="AP5" s="29" t="s">
        <v>67</v>
      </c>
      <c r="AQ5" s="29" t="s">
        <v>67</v>
      </c>
      <c r="AR5" s="29" t="s">
        <v>67</v>
      </c>
      <c r="AS5" s="29" t="s">
        <v>67</v>
      </c>
      <c r="AT5" s="29" t="s">
        <v>67</v>
      </c>
      <c r="AU5" s="29" t="s">
        <v>67</v>
      </c>
      <c r="AV5" s="29" t="s">
        <v>67</v>
      </c>
      <c r="AW5" s="29" t="s">
        <v>67</v>
      </c>
      <c r="AX5" s="29" t="s">
        <v>67</v>
      </c>
      <c r="AY5" s="29" t="s">
        <v>67</v>
      </c>
      <c r="AZ5" s="29" t="s">
        <v>67</v>
      </c>
      <c r="BA5" s="29" t="s">
        <v>67</v>
      </c>
      <c r="BB5" s="29" t="s">
        <v>67</v>
      </c>
      <c r="BC5" s="29" t="s">
        <v>67</v>
      </c>
      <c r="BD5" s="29" t="s">
        <v>67</v>
      </c>
      <c r="BE5" s="29" t="s">
        <v>67</v>
      </c>
      <c r="BF5" s="29" t="s">
        <v>67</v>
      </c>
      <c r="BG5" s="29" t="s">
        <v>67</v>
      </c>
      <c r="BH5" s="29" t="s">
        <v>67</v>
      </c>
      <c r="BI5" s="29" t="s">
        <v>67</v>
      </c>
      <c r="BJ5" s="29" t="s">
        <v>67</v>
      </c>
      <c r="BK5" s="29" t="s">
        <v>67</v>
      </c>
      <c r="BL5" s="29" t="s">
        <v>67</v>
      </c>
      <c r="BM5" s="29" t="s">
        <v>67</v>
      </c>
      <c r="BN5" s="29" t="s">
        <v>67</v>
      </c>
      <c r="BO5" s="29" t="s">
        <v>67</v>
      </c>
      <c r="BP5" s="29" t="s">
        <v>67</v>
      </c>
      <c r="BQ5" s="29" t="s">
        <v>67</v>
      </c>
      <c r="BR5" s="29" t="s">
        <v>67</v>
      </c>
      <c r="BS5" s="29" t="s">
        <v>67</v>
      </c>
      <c r="BT5" s="29" t="s">
        <v>67</v>
      </c>
      <c r="BU5" s="29" t="s">
        <v>67</v>
      </c>
      <c r="BV5" s="29" t="s">
        <v>67</v>
      </c>
      <c r="BW5" s="29" t="s">
        <v>67</v>
      </c>
      <c r="BX5" s="29" t="s">
        <v>67</v>
      </c>
      <c r="BY5" s="29" t="s">
        <v>67</v>
      </c>
      <c r="BZ5" s="29" t="s">
        <v>67</v>
      </c>
      <c r="CA5" s="29" t="s">
        <v>67</v>
      </c>
      <c r="CB5" s="29" t="s">
        <v>67</v>
      </c>
      <c r="CC5" s="29" t="s">
        <v>67</v>
      </c>
      <c r="CD5" s="29" t="s">
        <v>67</v>
      </c>
      <c r="CE5" s="29" t="s">
        <v>67</v>
      </c>
      <c r="CF5" s="29" t="s">
        <v>67</v>
      </c>
      <c r="CG5" s="29" t="s">
        <v>67</v>
      </c>
      <c r="CH5" s="29" t="s">
        <v>67</v>
      </c>
      <c r="CI5" s="29" t="s">
        <v>67</v>
      </c>
      <c r="CJ5" s="29" t="s">
        <v>67</v>
      </c>
      <c r="CK5" s="29" t="s">
        <v>67</v>
      </c>
      <c r="CL5" s="29" t="s">
        <v>67</v>
      </c>
      <c r="CM5" s="29" t="s">
        <v>67</v>
      </c>
      <c r="CN5" s="29" t="s">
        <v>67</v>
      </c>
      <c r="CO5" s="29" t="s">
        <v>67</v>
      </c>
      <c r="CP5" s="29" t="s">
        <v>67</v>
      </c>
      <c r="CQ5" s="29" t="s">
        <v>67</v>
      </c>
      <c r="CR5" s="29" t="s">
        <v>67</v>
      </c>
      <c r="CS5" s="29" t="s">
        <v>67</v>
      </c>
      <c r="CT5" s="29" t="s">
        <v>67</v>
      </c>
      <c r="CU5" s="29" t="s">
        <v>67</v>
      </c>
      <c r="CV5" s="29" t="s">
        <v>67</v>
      </c>
      <c r="CW5" s="29" t="s">
        <v>67</v>
      </c>
      <c r="CX5" s="29" t="s">
        <v>67</v>
      </c>
      <c r="CY5" s="29" t="s">
        <v>67</v>
      </c>
      <c r="CZ5" s="29" t="s">
        <v>67</v>
      </c>
      <c r="DA5" s="29" t="s">
        <v>67</v>
      </c>
      <c r="DB5" s="29" t="s">
        <v>67</v>
      </c>
      <c r="DC5" s="29" t="s">
        <v>67</v>
      </c>
      <c r="DD5" s="29" t="s">
        <v>67</v>
      </c>
      <c r="DE5" s="10"/>
    </row>
    <row r="6" spans="1:109" s="6" customFormat="1" ht="99" customHeight="1">
      <c r="A6" s="366" t="s">
        <v>81</v>
      </c>
      <c r="B6" s="376" t="s">
        <v>87</v>
      </c>
      <c r="C6" s="376"/>
      <c r="D6" s="376"/>
      <c r="E6" s="376"/>
      <c r="F6" s="376"/>
      <c r="G6" s="15" t="s">
        <v>57</v>
      </c>
      <c r="H6" s="72"/>
      <c r="I6" s="72"/>
      <c r="J6" s="72"/>
      <c r="K6" s="75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74"/>
      <c r="BM6" s="74"/>
      <c r="BN6" s="74"/>
      <c r="BO6" s="74"/>
      <c r="BP6" s="74"/>
      <c r="BQ6" s="74"/>
      <c r="BR6" s="74"/>
      <c r="BS6" s="74"/>
      <c r="BT6" s="74"/>
      <c r="BU6" s="74"/>
      <c r="BV6" s="74"/>
      <c r="BW6" s="74"/>
      <c r="BX6" s="74"/>
      <c r="BY6" s="74"/>
      <c r="BZ6" s="74"/>
      <c r="CA6" s="74"/>
      <c r="CB6" s="74"/>
      <c r="CC6" s="74"/>
      <c r="CD6" s="74"/>
      <c r="CE6" s="74"/>
      <c r="CF6" s="74"/>
      <c r="CG6" s="74"/>
      <c r="CH6" s="74"/>
      <c r="CI6" s="74"/>
      <c r="CJ6" s="74"/>
      <c r="CK6" s="74"/>
      <c r="CL6" s="74"/>
      <c r="CM6" s="74"/>
      <c r="CN6" s="74"/>
      <c r="CO6" s="74"/>
      <c r="CP6" s="74"/>
      <c r="CQ6" s="74"/>
      <c r="CR6" s="74"/>
      <c r="CS6" s="74"/>
      <c r="CT6" s="74"/>
      <c r="CU6" s="74"/>
      <c r="CV6" s="74"/>
      <c r="CW6" s="74"/>
      <c r="CX6" s="74"/>
      <c r="CY6" s="74"/>
      <c r="CZ6" s="74"/>
      <c r="DA6" s="74"/>
      <c r="DB6" s="74"/>
      <c r="DC6" s="74"/>
      <c r="DD6" s="74"/>
      <c r="DE6" s="73"/>
    </row>
    <row r="7" spans="1:109" s="6" customFormat="1" ht="28.5" customHeight="1">
      <c r="A7" s="367"/>
      <c r="B7" s="390" t="s">
        <v>88</v>
      </c>
      <c r="C7" s="391"/>
      <c r="D7" s="391"/>
      <c r="E7" s="391"/>
      <c r="F7" s="392"/>
      <c r="G7" s="15" t="s">
        <v>57</v>
      </c>
      <c r="H7" s="73"/>
      <c r="I7" s="73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74"/>
      <c r="CA7" s="74"/>
      <c r="CB7" s="74"/>
      <c r="CC7" s="74"/>
      <c r="CD7" s="74"/>
      <c r="CE7" s="74"/>
      <c r="CF7" s="74"/>
      <c r="CG7" s="74"/>
      <c r="CH7" s="74"/>
      <c r="CI7" s="74"/>
      <c r="CJ7" s="74"/>
      <c r="CK7" s="74"/>
      <c r="CL7" s="74"/>
      <c r="CM7" s="74"/>
      <c r="CN7" s="74"/>
      <c r="CO7" s="74"/>
      <c r="CP7" s="74"/>
      <c r="CQ7" s="74"/>
      <c r="CR7" s="74"/>
      <c r="CS7" s="74"/>
      <c r="CT7" s="74"/>
      <c r="CU7" s="74"/>
      <c r="CV7" s="74"/>
      <c r="CW7" s="74"/>
      <c r="CX7" s="74"/>
      <c r="CY7" s="74"/>
      <c r="CZ7" s="74"/>
      <c r="DA7" s="74"/>
      <c r="DB7" s="74"/>
      <c r="DC7" s="74"/>
      <c r="DD7" s="74"/>
      <c r="DE7" s="73"/>
    </row>
    <row r="8" spans="1:109" s="6" customFormat="1" ht="55.5" customHeight="1">
      <c r="A8" s="367"/>
      <c r="B8" s="376" t="s">
        <v>77</v>
      </c>
      <c r="C8" s="376"/>
      <c r="D8" s="376"/>
      <c r="E8" s="376"/>
      <c r="F8" s="376"/>
      <c r="G8" s="15" t="s">
        <v>57</v>
      </c>
      <c r="H8" s="72"/>
      <c r="I8" s="73"/>
      <c r="J8" s="74"/>
      <c r="K8" s="72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74"/>
      <c r="DA8" s="74"/>
      <c r="DB8" s="74"/>
      <c r="DC8" s="74"/>
      <c r="DD8" s="74"/>
      <c r="DE8" s="73"/>
    </row>
    <row r="9" spans="1:109" s="6" customFormat="1" ht="20.25" customHeight="1">
      <c r="A9" s="390" t="s">
        <v>70</v>
      </c>
      <c r="B9" s="391"/>
      <c r="C9" s="391"/>
      <c r="D9" s="391"/>
      <c r="E9" s="391"/>
      <c r="F9" s="392"/>
      <c r="G9" s="15" t="s">
        <v>57</v>
      </c>
      <c r="H9" s="12"/>
      <c r="I9" s="12"/>
      <c r="J9" s="12"/>
      <c r="K9" s="12"/>
      <c r="L9" s="12" t="str">
        <f t="shared" ref="L9:BV9" si="0">IF(OR(L5="купля-продажа",L5="безвозмездная передача"),"","х")</f>
        <v>х</v>
      </c>
      <c r="M9" s="12" t="str">
        <f t="shared" si="0"/>
        <v>х</v>
      </c>
      <c r="N9" s="12" t="str">
        <f t="shared" si="0"/>
        <v>х</v>
      </c>
      <c r="O9" s="12" t="str">
        <f t="shared" si="0"/>
        <v>х</v>
      </c>
      <c r="P9" s="12" t="str">
        <f t="shared" si="0"/>
        <v>х</v>
      </c>
      <c r="Q9" s="12" t="str">
        <f t="shared" si="0"/>
        <v>х</v>
      </c>
      <c r="R9" s="12" t="str">
        <f t="shared" si="0"/>
        <v>х</v>
      </c>
      <c r="S9" s="12" t="str">
        <f t="shared" si="0"/>
        <v>х</v>
      </c>
      <c r="T9" s="12" t="str">
        <f t="shared" si="0"/>
        <v>х</v>
      </c>
      <c r="U9" s="12" t="str">
        <f t="shared" si="0"/>
        <v>х</v>
      </c>
      <c r="V9" s="12" t="str">
        <f t="shared" si="0"/>
        <v>х</v>
      </c>
      <c r="W9" s="12" t="str">
        <f t="shared" si="0"/>
        <v>х</v>
      </c>
      <c r="X9" s="12" t="str">
        <f t="shared" si="0"/>
        <v>х</v>
      </c>
      <c r="Y9" s="12" t="str">
        <f t="shared" si="0"/>
        <v>х</v>
      </c>
      <c r="Z9" s="12" t="str">
        <f t="shared" si="0"/>
        <v>х</v>
      </c>
      <c r="AA9" s="12" t="str">
        <f t="shared" si="0"/>
        <v>х</v>
      </c>
      <c r="AB9" s="12" t="str">
        <f t="shared" si="0"/>
        <v>х</v>
      </c>
      <c r="AC9" s="12" t="str">
        <f t="shared" si="0"/>
        <v>х</v>
      </c>
      <c r="AD9" s="12" t="str">
        <f t="shared" si="0"/>
        <v>х</v>
      </c>
      <c r="AE9" s="12" t="str">
        <f t="shared" si="0"/>
        <v>х</v>
      </c>
      <c r="AF9" s="12" t="str">
        <f t="shared" si="0"/>
        <v>х</v>
      </c>
      <c r="AG9" s="12" t="str">
        <f t="shared" si="0"/>
        <v>х</v>
      </c>
      <c r="AH9" s="12" t="str">
        <f t="shared" si="0"/>
        <v>х</v>
      </c>
      <c r="AI9" s="12" t="str">
        <f t="shared" si="0"/>
        <v>х</v>
      </c>
      <c r="AJ9" s="12" t="str">
        <f t="shared" si="0"/>
        <v>х</v>
      </c>
      <c r="AK9" s="12" t="str">
        <f t="shared" si="0"/>
        <v>х</v>
      </c>
      <c r="AL9" s="12" t="str">
        <f t="shared" si="0"/>
        <v>х</v>
      </c>
      <c r="AM9" s="12" t="str">
        <f t="shared" si="0"/>
        <v>х</v>
      </c>
      <c r="AN9" s="12" t="str">
        <f t="shared" si="0"/>
        <v>х</v>
      </c>
      <c r="AO9" s="12" t="str">
        <f t="shared" si="0"/>
        <v>х</v>
      </c>
      <c r="AP9" s="12" t="str">
        <f t="shared" si="0"/>
        <v>х</v>
      </c>
      <c r="AQ9" s="12" t="str">
        <f t="shared" si="0"/>
        <v>х</v>
      </c>
      <c r="AR9" s="12" t="str">
        <f t="shared" si="0"/>
        <v>х</v>
      </c>
      <c r="AS9" s="12" t="str">
        <f t="shared" si="0"/>
        <v>х</v>
      </c>
      <c r="AT9" s="12" t="str">
        <f t="shared" si="0"/>
        <v>х</v>
      </c>
      <c r="AU9" s="12" t="str">
        <f t="shared" si="0"/>
        <v>х</v>
      </c>
      <c r="AV9" s="12" t="str">
        <f t="shared" si="0"/>
        <v>х</v>
      </c>
      <c r="AW9" s="12" t="str">
        <f t="shared" si="0"/>
        <v>х</v>
      </c>
      <c r="AX9" s="12" t="str">
        <f t="shared" si="0"/>
        <v>х</v>
      </c>
      <c r="AY9" s="12" t="str">
        <f t="shared" si="0"/>
        <v>х</v>
      </c>
      <c r="AZ9" s="12" t="str">
        <f t="shared" si="0"/>
        <v>х</v>
      </c>
      <c r="BA9" s="12" t="str">
        <f t="shared" si="0"/>
        <v>х</v>
      </c>
      <c r="BB9" s="12" t="str">
        <f t="shared" si="0"/>
        <v>х</v>
      </c>
      <c r="BC9" s="12" t="str">
        <f t="shared" si="0"/>
        <v>х</v>
      </c>
      <c r="BD9" s="12" t="str">
        <f t="shared" si="0"/>
        <v>х</v>
      </c>
      <c r="BE9" s="12" t="str">
        <f t="shared" si="0"/>
        <v>х</v>
      </c>
      <c r="BF9" s="12" t="str">
        <f t="shared" si="0"/>
        <v>х</v>
      </c>
      <c r="BG9" s="12" t="str">
        <f t="shared" si="0"/>
        <v>х</v>
      </c>
      <c r="BH9" s="12" t="str">
        <f t="shared" si="0"/>
        <v>х</v>
      </c>
      <c r="BI9" s="12" t="str">
        <f t="shared" si="0"/>
        <v>х</v>
      </c>
      <c r="BJ9" s="12" t="str">
        <f t="shared" si="0"/>
        <v>х</v>
      </c>
      <c r="BK9" s="12" t="str">
        <f t="shared" si="0"/>
        <v>х</v>
      </c>
      <c r="BL9" s="12" t="str">
        <f t="shared" si="0"/>
        <v>х</v>
      </c>
      <c r="BM9" s="12" t="str">
        <f t="shared" si="0"/>
        <v>х</v>
      </c>
      <c r="BN9" s="12" t="str">
        <f t="shared" si="0"/>
        <v>х</v>
      </c>
      <c r="BO9" s="12" t="str">
        <f t="shared" si="0"/>
        <v>х</v>
      </c>
      <c r="BP9" s="12" t="str">
        <f t="shared" si="0"/>
        <v>х</v>
      </c>
      <c r="BQ9" s="12" t="str">
        <f t="shared" si="0"/>
        <v>х</v>
      </c>
      <c r="BR9" s="12" t="str">
        <f t="shared" si="0"/>
        <v>х</v>
      </c>
      <c r="BS9" s="12" t="str">
        <f t="shared" si="0"/>
        <v>х</v>
      </c>
      <c r="BT9" s="12" t="str">
        <f t="shared" si="0"/>
        <v>х</v>
      </c>
      <c r="BU9" s="12" t="str">
        <f t="shared" si="0"/>
        <v>х</v>
      </c>
      <c r="BV9" s="12" t="str">
        <f t="shared" si="0"/>
        <v>х</v>
      </c>
      <c r="BW9" s="12" t="str">
        <f t="shared" ref="BW9:DD9" si="1">IF(OR(BW5="купля-продажа",BW5="безвозмездная передача"),"","х")</f>
        <v>х</v>
      </c>
      <c r="BX9" s="12" t="str">
        <f t="shared" si="1"/>
        <v>х</v>
      </c>
      <c r="BY9" s="12" t="str">
        <f t="shared" si="1"/>
        <v>х</v>
      </c>
      <c r="BZ9" s="12" t="str">
        <f t="shared" si="1"/>
        <v>х</v>
      </c>
      <c r="CA9" s="12" t="str">
        <f t="shared" si="1"/>
        <v>х</v>
      </c>
      <c r="CB9" s="12" t="str">
        <f t="shared" si="1"/>
        <v>х</v>
      </c>
      <c r="CC9" s="12" t="str">
        <f t="shared" si="1"/>
        <v>х</v>
      </c>
      <c r="CD9" s="12" t="str">
        <f t="shared" si="1"/>
        <v>х</v>
      </c>
      <c r="CE9" s="12" t="str">
        <f t="shared" si="1"/>
        <v>х</v>
      </c>
      <c r="CF9" s="12" t="str">
        <f t="shared" si="1"/>
        <v>х</v>
      </c>
      <c r="CG9" s="12" t="str">
        <f t="shared" si="1"/>
        <v>х</v>
      </c>
      <c r="CH9" s="12" t="str">
        <f t="shared" si="1"/>
        <v>х</v>
      </c>
      <c r="CI9" s="12" t="str">
        <f t="shared" si="1"/>
        <v>х</v>
      </c>
      <c r="CJ9" s="12" t="str">
        <f t="shared" si="1"/>
        <v>х</v>
      </c>
      <c r="CK9" s="12" t="str">
        <f t="shared" si="1"/>
        <v>х</v>
      </c>
      <c r="CL9" s="12" t="str">
        <f t="shared" si="1"/>
        <v>х</v>
      </c>
      <c r="CM9" s="12" t="str">
        <f t="shared" si="1"/>
        <v>х</v>
      </c>
      <c r="CN9" s="12" t="str">
        <f t="shared" si="1"/>
        <v>х</v>
      </c>
      <c r="CO9" s="12" t="str">
        <f t="shared" si="1"/>
        <v>х</v>
      </c>
      <c r="CP9" s="12" t="str">
        <f t="shared" si="1"/>
        <v>х</v>
      </c>
      <c r="CQ9" s="12" t="str">
        <f t="shared" si="1"/>
        <v>х</v>
      </c>
      <c r="CR9" s="12" t="str">
        <f t="shared" si="1"/>
        <v>х</v>
      </c>
      <c r="CS9" s="12" t="str">
        <f t="shared" si="1"/>
        <v>х</v>
      </c>
      <c r="CT9" s="12" t="str">
        <f t="shared" si="1"/>
        <v>х</v>
      </c>
      <c r="CU9" s="12" t="str">
        <f t="shared" si="1"/>
        <v>х</v>
      </c>
      <c r="CV9" s="12" t="str">
        <f t="shared" si="1"/>
        <v>х</v>
      </c>
      <c r="CW9" s="12" t="str">
        <f t="shared" si="1"/>
        <v>х</v>
      </c>
      <c r="CX9" s="12" t="str">
        <f t="shared" si="1"/>
        <v>х</v>
      </c>
      <c r="CY9" s="12" t="str">
        <f t="shared" si="1"/>
        <v>х</v>
      </c>
      <c r="CZ9" s="12" t="str">
        <f t="shared" si="1"/>
        <v>х</v>
      </c>
      <c r="DA9" s="12" t="str">
        <f t="shared" si="1"/>
        <v>х</v>
      </c>
      <c r="DB9" s="12" t="str">
        <f t="shared" si="1"/>
        <v>х</v>
      </c>
      <c r="DC9" s="12" t="str">
        <f t="shared" si="1"/>
        <v>х</v>
      </c>
      <c r="DD9" s="12" t="str">
        <f t="shared" si="1"/>
        <v>х</v>
      </c>
      <c r="DE9" s="12"/>
    </row>
    <row r="10" spans="1:109" ht="14" hidden="1" outlineLevel="1">
      <c r="A10" s="379" t="s">
        <v>40</v>
      </c>
      <c r="B10" s="380">
        <v>220</v>
      </c>
      <c r="C10" s="379">
        <v>1</v>
      </c>
      <c r="D10" s="14" t="s">
        <v>43</v>
      </c>
      <c r="E10" s="16">
        <v>260</v>
      </c>
      <c r="F10" s="16" t="s">
        <v>57</v>
      </c>
      <c r="G10" s="17">
        <f t="shared" ref="G10:G65" si="2">SUM(H10:DD10)</f>
        <v>0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</row>
    <row r="11" spans="1:109" ht="14" hidden="1" outlineLevel="1">
      <c r="A11" s="379"/>
      <c r="B11" s="380"/>
      <c r="C11" s="379"/>
      <c r="D11" s="14" t="s">
        <v>41</v>
      </c>
      <c r="E11" s="16">
        <v>210</v>
      </c>
      <c r="F11" s="16" t="s">
        <v>57</v>
      </c>
      <c r="G11" s="17">
        <f t="shared" si="2"/>
        <v>0</v>
      </c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</row>
    <row r="12" spans="1:109" ht="14" hidden="1" outlineLevel="1">
      <c r="A12" s="379"/>
      <c r="B12" s="380"/>
      <c r="C12" s="379"/>
      <c r="D12" s="14" t="s">
        <v>42</v>
      </c>
      <c r="E12" s="16">
        <v>140</v>
      </c>
      <c r="F12" s="16" t="s">
        <v>57</v>
      </c>
      <c r="G12" s="17">
        <f t="shared" si="2"/>
        <v>0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</row>
    <row r="13" spans="1:109" ht="14" hidden="1" outlineLevel="1">
      <c r="A13" s="379"/>
      <c r="B13" s="380"/>
      <c r="C13" s="379">
        <v>2</v>
      </c>
      <c r="D13" s="14" t="s">
        <v>41</v>
      </c>
      <c r="E13" s="16">
        <v>270</v>
      </c>
      <c r="F13" s="16" t="s">
        <v>57</v>
      </c>
      <c r="G13" s="17">
        <f t="shared" si="2"/>
        <v>0</v>
      </c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</row>
    <row r="14" spans="1:109" ht="14" hidden="1" outlineLevel="1">
      <c r="A14" s="379"/>
      <c r="B14" s="380"/>
      <c r="C14" s="379"/>
      <c r="D14" s="14" t="s">
        <v>42</v>
      </c>
      <c r="E14" s="16">
        <v>180</v>
      </c>
      <c r="F14" s="16" t="s">
        <v>57</v>
      </c>
      <c r="G14" s="17">
        <f t="shared" si="2"/>
        <v>0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</row>
    <row r="15" spans="1:109" ht="14" hidden="1" outlineLevel="1">
      <c r="A15" s="379"/>
      <c r="B15" s="380" t="s">
        <v>44</v>
      </c>
      <c r="C15" s="379">
        <v>1</v>
      </c>
      <c r="D15" s="14" t="s">
        <v>43</v>
      </c>
      <c r="E15" s="16">
        <v>180</v>
      </c>
      <c r="F15" s="16" t="s">
        <v>57</v>
      </c>
      <c r="G15" s="17">
        <f t="shared" si="2"/>
        <v>0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</row>
    <row r="16" spans="1:109" ht="14" hidden="1" outlineLevel="1">
      <c r="A16" s="379"/>
      <c r="B16" s="380"/>
      <c r="C16" s="379"/>
      <c r="D16" s="14" t="s">
        <v>41</v>
      </c>
      <c r="E16" s="16">
        <v>160</v>
      </c>
      <c r="F16" s="16" t="s">
        <v>57</v>
      </c>
      <c r="G16" s="17">
        <f t="shared" si="2"/>
        <v>0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</row>
    <row r="17" spans="1:109" ht="14" hidden="1" outlineLevel="1">
      <c r="A17" s="379"/>
      <c r="B17" s="380"/>
      <c r="C17" s="379"/>
      <c r="D17" s="14" t="s">
        <v>42</v>
      </c>
      <c r="E17" s="16">
        <v>130</v>
      </c>
      <c r="F17" s="16" t="s">
        <v>57</v>
      </c>
      <c r="G17" s="17">
        <f t="shared" si="2"/>
        <v>0</v>
      </c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</row>
    <row r="18" spans="1:109" ht="14" hidden="1" outlineLevel="1">
      <c r="A18" s="379"/>
      <c r="B18" s="380"/>
      <c r="C18" s="379">
        <v>2</v>
      </c>
      <c r="D18" s="14" t="s">
        <v>41</v>
      </c>
      <c r="E18" s="16">
        <v>190</v>
      </c>
      <c r="F18" s="16" t="s">
        <v>57</v>
      </c>
      <c r="G18" s="17">
        <f t="shared" si="2"/>
        <v>0</v>
      </c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</row>
    <row r="19" spans="1:109" ht="14" hidden="1" outlineLevel="1">
      <c r="A19" s="379"/>
      <c r="B19" s="380"/>
      <c r="C19" s="379"/>
      <c r="D19" s="14" t="s">
        <v>42</v>
      </c>
      <c r="E19" s="16">
        <v>160</v>
      </c>
      <c r="F19" s="16" t="s">
        <v>57</v>
      </c>
      <c r="G19" s="17">
        <f t="shared" si="2"/>
        <v>0</v>
      </c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</row>
    <row r="20" spans="1:109" hidden="1" outlineLevel="1">
      <c r="A20" s="379" t="s">
        <v>45</v>
      </c>
      <c r="B20" s="18">
        <v>220</v>
      </c>
      <c r="C20" s="19" t="s">
        <v>5</v>
      </c>
      <c r="D20" s="19" t="s">
        <v>5</v>
      </c>
      <c r="E20" s="16">
        <v>3000</v>
      </c>
      <c r="F20" s="16" t="s">
        <v>57</v>
      </c>
      <c r="G20" s="17">
        <f t="shared" si="2"/>
        <v>0</v>
      </c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</row>
    <row r="21" spans="1:109" hidden="1" outlineLevel="1">
      <c r="A21" s="379"/>
      <c r="B21" s="18">
        <v>110</v>
      </c>
      <c r="C21" s="19" t="s">
        <v>5</v>
      </c>
      <c r="D21" s="19" t="s">
        <v>5</v>
      </c>
      <c r="E21" s="16">
        <v>2300</v>
      </c>
      <c r="F21" s="16" t="s">
        <v>57</v>
      </c>
      <c r="G21" s="17">
        <f t="shared" si="2"/>
        <v>0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</row>
    <row r="22" spans="1:109" hidden="1" outlineLevel="1">
      <c r="A22" s="381" t="s">
        <v>46</v>
      </c>
      <c r="B22" s="381"/>
      <c r="C22" s="381"/>
      <c r="D22" s="381"/>
      <c r="E22" s="381"/>
      <c r="F22" s="16" t="s">
        <v>57</v>
      </c>
      <c r="G22" s="17">
        <f t="shared" si="2"/>
        <v>0</v>
      </c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</row>
    <row r="23" spans="1:109" ht="14" hidden="1" outlineLevel="1">
      <c r="A23" s="375" t="s">
        <v>40</v>
      </c>
      <c r="B23" s="382">
        <v>35</v>
      </c>
      <c r="C23" s="375">
        <v>1</v>
      </c>
      <c r="D23" s="14" t="s">
        <v>43</v>
      </c>
      <c r="E23" s="16">
        <v>170</v>
      </c>
      <c r="F23" s="16" t="s">
        <v>57</v>
      </c>
      <c r="G23" s="17">
        <f t="shared" si="2"/>
        <v>0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</row>
    <row r="24" spans="1:109" ht="14" hidden="1" outlineLevel="1">
      <c r="A24" s="375"/>
      <c r="B24" s="382"/>
      <c r="C24" s="375"/>
      <c r="D24" s="14" t="s">
        <v>41</v>
      </c>
      <c r="E24" s="16">
        <v>140</v>
      </c>
      <c r="F24" s="16" t="s">
        <v>57</v>
      </c>
      <c r="G24" s="17">
        <f t="shared" si="2"/>
        <v>0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</row>
    <row r="25" spans="1:109" ht="14" hidden="1" outlineLevel="1">
      <c r="A25" s="375"/>
      <c r="B25" s="382"/>
      <c r="C25" s="375"/>
      <c r="D25" s="14" t="s">
        <v>42</v>
      </c>
      <c r="E25" s="16">
        <v>120</v>
      </c>
      <c r="F25" s="16" t="s">
        <v>57</v>
      </c>
      <c r="G25" s="17">
        <f t="shared" si="2"/>
        <v>0</v>
      </c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</row>
    <row r="26" spans="1:109" ht="14" hidden="1" outlineLevel="1">
      <c r="A26" s="375"/>
      <c r="B26" s="382"/>
      <c r="C26" s="375">
        <v>2</v>
      </c>
      <c r="D26" s="14" t="s">
        <v>41</v>
      </c>
      <c r="E26" s="16">
        <v>180</v>
      </c>
      <c r="F26" s="16" t="s">
        <v>57</v>
      </c>
      <c r="G26" s="17">
        <f t="shared" si="2"/>
        <v>0</v>
      </c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</row>
    <row r="27" spans="1:109" ht="14" hidden="1" outlineLevel="1">
      <c r="A27" s="375"/>
      <c r="B27" s="382"/>
      <c r="C27" s="375"/>
      <c r="D27" s="14" t="s">
        <v>42</v>
      </c>
      <c r="E27" s="16">
        <v>150</v>
      </c>
      <c r="F27" s="16" t="s">
        <v>57</v>
      </c>
      <c r="G27" s="17">
        <f t="shared" si="2"/>
        <v>0</v>
      </c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</row>
    <row r="28" spans="1:109" collapsed="1">
      <c r="A28" s="375"/>
      <c r="B28" s="377" t="s">
        <v>47</v>
      </c>
      <c r="C28" s="378" t="s">
        <v>5</v>
      </c>
      <c r="D28" s="16" t="s">
        <v>43</v>
      </c>
      <c r="E28" s="16">
        <v>160</v>
      </c>
      <c r="F28" s="16" t="s">
        <v>57</v>
      </c>
      <c r="G28" s="17">
        <f t="shared" si="2"/>
        <v>0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</row>
    <row r="29" spans="1:109" ht="26">
      <c r="A29" s="375"/>
      <c r="B29" s="377"/>
      <c r="C29" s="378"/>
      <c r="D29" s="20" t="s">
        <v>48</v>
      </c>
      <c r="E29" s="16">
        <v>140</v>
      </c>
      <c r="F29" s="16" t="s">
        <v>57</v>
      </c>
      <c r="G29" s="17">
        <f t="shared" si="2"/>
        <v>0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</row>
    <row r="30" spans="1:109">
      <c r="A30" s="375"/>
      <c r="B30" s="377"/>
      <c r="C30" s="378"/>
      <c r="D30" s="20" t="s">
        <v>49</v>
      </c>
      <c r="E30" s="16">
        <v>110</v>
      </c>
      <c r="F30" s="16" t="s">
        <v>57</v>
      </c>
      <c r="G30" s="17">
        <f t="shared" si="2"/>
        <v>0</v>
      </c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</row>
    <row r="31" spans="1:109">
      <c r="A31" s="379" t="s">
        <v>45</v>
      </c>
      <c r="B31" s="18" t="s">
        <v>50</v>
      </c>
      <c r="C31" s="19" t="s">
        <v>5</v>
      </c>
      <c r="D31" s="19" t="s">
        <v>5</v>
      </c>
      <c r="E31" s="16">
        <v>470</v>
      </c>
      <c r="F31" s="16" t="s">
        <v>57</v>
      </c>
      <c r="G31" s="17">
        <f t="shared" si="2"/>
        <v>0</v>
      </c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</row>
    <row r="32" spans="1:109">
      <c r="A32" s="379"/>
      <c r="B32" s="18" t="s">
        <v>51</v>
      </c>
      <c r="C32" s="19" t="s">
        <v>5</v>
      </c>
      <c r="D32" s="19" t="s">
        <v>5</v>
      </c>
      <c r="E32" s="16">
        <v>350</v>
      </c>
      <c r="F32" s="16" t="s">
        <v>57</v>
      </c>
      <c r="G32" s="17">
        <f t="shared" si="2"/>
        <v>0</v>
      </c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</row>
    <row r="33" spans="1:109">
      <c r="A33" s="381" t="s">
        <v>52</v>
      </c>
      <c r="B33" s="381"/>
      <c r="C33" s="381"/>
      <c r="D33" s="381"/>
      <c r="E33" s="381"/>
      <c r="F33" s="16" t="s">
        <v>57</v>
      </c>
      <c r="G33" s="17">
        <f t="shared" si="2"/>
        <v>0</v>
      </c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</row>
    <row r="34" spans="1:109">
      <c r="A34" s="375" t="s">
        <v>40</v>
      </c>
      <c r="B34" s="383" t="s">
        <v>53</v>
      </c>
      <c r="C34" s="375" t="s">
        <v>5</v>
      </c>
      <c r="D34" s="16" t="s">
        <v>43</v>
      </c>
      <c r="E34" s="16">
        <v>260</v>
      </c>
      <c r="F34" s="16" t="s">
        <v>57</v>
      </c>
      <c r="G34" s="17">
        <f t="shared" si="2"/>
        <v>0</v>
      </c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</row>
    <row r="35" spans="1:109" ht="28">
      <c r="A35" s="375"/>
      <c r="B35" s="383"/>
      <c r="C35" s="375"/>
      <c r="D35" s="21" t="s">
        <v>48</v>
      </c>
      <c r="E35" s="16">
        <v>220</v>
      </c>
      <c r="F35" s="16" t="s">
        <v>57</v>
      </c>
      <c r="G35" s="17">
        <f t="shared" si="2"/>
        <v>0</v>
      </c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</row>
    <row r="36" spans="1:109" ht="14">
      <c r="A36" s="375"/>
      <c r="B36" s="383"/>
      <c r="C36" s="375"/>
      <c r="D36" s="21" t="s">
        <v>49</v>
      </c>
      <c r="E36" s="16">
        <v>150</v>
      </c>
      <c r="F36" s="16" t="s">
        <v>57</v>
      </c>
      <c r="G36" s="17">
        <f t="shared" si="2"/>
        <v>0</v>
      </c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</row>
    <row r="37" spans="1:109" ht="14">
      <c r="A37" s="14" t="s">
        <v>45</v>
      </c>
      <c r="B37" s="22" t="s">
        <v>54</v>
      </c>
      <c r="C37" s="19" t="s">
        <v>5</v>
      </c>
      <c r="D37" s="19" t="s">
        <v>5</v>
      </c>
      <c r="E37" s="16">
        <v>270</v>
      </c>
      <c r="F37" s="16" t="s">
        <v>57</v>
      </c>
      <c r="G37" s="17">
        <f t="shared" si="2"/>
        <v>0</v>
      </c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</row>
    <row r="38" spans="1:109">
      <c r="A38" s="381" t="s">
        <v>55</v>
      </c>
      <c r="B38" s="381"/>
      <c r="C38" s="381"/>
      <c r="D38" s="381"/>
      <c r="E38" s="381"/>
      <c r="F38" s="16" t="s">
        <v>57</v>
      </c>
      <c r="G38" s="17">
        <f t="shared" si="2"/>
        <v>0</v>
      </c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</row>
    <row r="39" spans="1:109" ht="42">
      <c r="A39" s="368" t="s">
        <v>1</v>
      </c>
      <c r="B39" s="370"/>
      <c r="C39" s="23" t="s">
        <v>62</v>
      </c>
      <c r="D39" s="23" t="s">
        <v>4</v>
      </c>
      <c r="E39" s="23" t="s">
        <v>37</v>
      </c>
      <c r="F39" s="16" t="s">
        <v>57</v>
      </c>
      <c r="G39" s="17">
        <f t="shared" si="2"/>
        <v>0</v>
      </c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</row>
    <row r="40" spans="1:109" ht="63.75" hidden="1" customHeight="1" outlineLevel="1">
      <c r="A40" s="375" t="s">
        <v>8</v>
      </c>
      <c r="B40" s="375"/>
      <c r="C40" s="375" t="s">
        <v>9</v>
      </c>
      <c r="D40" s="14">
        <v>220</v>
      </c>
      <c r="E40" s="15">
        <v>210</v>
      </c>
      <c r="F40" s="16" t="s">
        <v>57</v>
      </c>
      <c r="G40" s="17">
        <f t="shared" si="2"/>
        <v>0</v>
      </c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</row>
    <row r="41" spans="1:109" ht="48.75" hidden="1" customHeight="1" outlineLevel="1">
      <c r="A41" s="375"/>
      <c r="B41" s="375"/>
      <c r="C41" s="375"/>
      <c r="D41" s="14" t="s">
        <v>10</v>
      </c>
      <c r="E41" s="15">
        <v>105</v>
      </c>
      <c r="F41" s="16" t="s">
        <v>57</v>
      </c>
      <c r="G41" s="17">
        <f t="shared" si="2"/>
        <v>0</v>
      </c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</row>
    <row r="42" spans="1:109" hidden="1" outlineLevel="1">
      <c r="A42" s="375"/>
      <c r="B42" s="375"/>
      <c r="C42" s="375"/>
      <c r="D42" s="14">
        <v>35</v>
      </c>
      <c r="E42" s="15">
        <v>75</v>
      </c>
      <c r="F42" s="16" t="s">
        <v>57</v>
      </c>
      <c r="G42" s="17">
        <f t="shared" si="2"/>
        <v>0</v>
      </c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</row>
    <row r="43" spans="1:109" ht="12.75" hidden="1" customHeight="1" outlineLevel="1">
      <c r="A43" s="375" t="s">
        <v>11</v>
      </c>
      <c r="B43" s="375"/>
      <c r="C43" s="375" t="s">
        <v>12</v>
      </c>
      <c r="D43" s="14">
        <v>220</v>
      </c>
      <c r="E43" s="15">
        <v>14</v>
      </c>
      <c r="F43" s="16" t="s">
        <v>57</v>
      </c>
      <c r="G43" s="17">
        <f t="shared" si="2"/>
        <v>0</v>
      </c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</row>
    <row r="44" spans="1:109" ht="14" hidden="1" outlineLevel="1">
      <c r="A44" s="375"/>
      <c r="B44" s="375"/>
      <c r="C44" s="375"/>
      <c r="D44" s="14" t="s">
        <v>10</v>
      </c>
      <c r="E44" s="15">
        <v>7.8</v>
      </c>
      <c r="F44" s="16" t="s">
        <v>57</v>
      </c>
      <c r="G44" s="17">
        <f t="shared" si="2"/>
        <v>0</v>
      </c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</row>
    <row r="45" spans="1:109" ht="33" hidden="1" customHeight="1" outlineLevel="1">
      <c r="A45" s="375"/>
      <c r="B45" s="375"/>
      <c r="C45" s="375"/>
      <c r="D45" s="14">
        <v>35</v>
      </c>
      <c r="E45" s="15">
        <v>2.1</v>
      </c>
      <c r="F45" s="16" t="s">
        <v>57</v>
      </c>
      <c r="G45" s="17">
        <f t="shared" si="2"/>
        <v>0</v>
      </c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</row>
    <row r="46" spans="1:109" hidden="1" outlineLevel="1">
      <c r="A46" s="375"/>
      <c r="B46" s="375"/>
      <c r="C46" s="375"/>
      <c r="D46" s="24" t="s">
        <v>13</v>
      </c>
      <c r="E46" s="25">
        <v>1</v>
      </c>
      <c r="F46" s="16" t="s">
        <v>57</v>
      </c>
      <c r="G46" s="17">
        <f t="shared" si="2"/>
        <v>0</v>
      </c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</row>
    <row r="47" spans="1:109" ht="12.75" hidden="1" customHeight="1" outlineLevel="1">
      <c r="A47" s="375" t="s">
        <v>14</v>
      </c>
      <c r="B47" s="375"/>
      <c r="C47" s="375" t="s">
        <v>15</v>
      </c>
      <c r="D47" s="14">
        <v>220</v>
      </c>
      <c r="E47" s="15">
        <v>43</v>
      </c>
      <c r="F47" s="16" t="s">
        <v>57</v>
      </c>
      <c r="G47" s="17">
        <f t="shared" si="2"/>
        <v>0</v>
      </c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</row>
    <row r="48" spans="1:109" ht="14" hidden="1" outlineLevel="1">
      <c r="A48" s="375"/>
      <c r="B48" s="375"/>
      <c r="C48" s="375"/>
      <c r="D48" s="14" t="s">
        <v>10</v>
      </c>
      <c r="E48" s="15">
        <v>26</v>
      </c>
      <c r="F48" s="16" t="s">
        <v>57</v>
      </c>
      <c r="G48" s="17">
        <f t="shared" si="2"/>
        <v>0</v>
      </c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</row>
    <row r="49" spans="1:109" hidden="1" outlineLevel="1">
      <c r="A49" s="375"/>
      <c r="B49" s="375"/>
      <c r="C49" s="375"/>
      <c r="D49" s="14">
        <v>35</v>
      </c>
      <c r="E49" s="15">
        <v>11</v>
      </c>
      <c r="F49" s="16" t="s">
        <v>57</v>
      </c>
      <c r="G49" s="17">
        <f t="shared" si="2"/>
        <v>0</v>
      </c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</row>
    <row r="50" spans="1:109" ht="25.5" customHeight="1" collapsed="1">
      <c r="A50" s="375"/>
      <c r="B50" s="375"/>
      <c r="C50" s="375"/>
      <c r="D50" s="24" t="s">
        <v>13</v>
      </c>
      <c r="E50" s="15">
        <v>5.5</v>
      </c>
      <c r="F50" s="16" t="s">
        <v>57</v>
      </c>
      <c r="G50" s="17">
        <f t="shared" si="2"/>
        <v>0</v>
      </c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</row>
    <row r="51" spans="1:109" ht="12.75" hidden="1" customHeight="1" outlineLevel="1">
      <c r="A51" s="375" t="s">
        <v>16</v>
      </c>
      <c r="B51" s="375"/>
      <c r="C51" s="375" t="s">
        <v>17</v>
      </c>
      <c r="D51" s="14">
        <v>220</v>
      </c>
      <c r="E51" s="14">
        <v>23</v>
      </c>
      <c r="F51" s="16" t="s">
        <v>57</v>
      </c>
      <c r="G51" s="17">
        <f t="shared" si="2"/>
        <v>0</v>
      </c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</row>
    <row r="52" spans="1:109" ht="14" hidden="1" outlineLevel="1">
      <c r="A52" s="375"/>
      <c r="B52" s="375"/>
      <c r="C52" s="375"/>
      <c r="D52" s="14" t="s">
        <v>10</v>
      </c>
      <c r="E52" s="14">
        <v>14</v>
      </c>
      <c r="F52" s="16" t="s">
        <v>57</v>
      </c>
      <c r="G52" s="17">
        <f t="shared" si="2"/>
        <v>0</v>
      </c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</row>
    <row r="53" spans="1:109" hidden="1" outlineLevel="1">
      <c r="A53" s="375"/>
      <c r="B53" s="375"/>
      <c r="C53" s="375"/>
      <c r="D53" s="14">
        <v>35</v>
      </c>
      <c r="E53" s="14">
        <v>6.4</v>
      </c>
      <c r="F53" s="16" t="s">
        <v>57</v>
      </c>
      <c r="G53" s="17">
        <f t="shared" si="2"/>
        <v>0</v>
      </c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</row>
    <row r="54" spans="1:109" ht="25.5" customHeight="1" collapsed="1">
      <c r="A54" s="375"/>
      <c r="B54" s="375"/>
      <c r="C54" s="375"/>
      <c r="D54" s="24" t="s">
        <v>13</v>
      </c>
      <c r="E54" s="14">
        <v>3.1</v>
      </c>
      <c r="F54" s="16" t="s">
        <v>57</v>
      </c>
      <c r="G54" s="17">
        <f t="shared" si="2"/>
        <v>0</v>
      </c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</row>
    <row r="55" spans="1:109" ht="12.75" hidden="1" customHeight="1" outlineLevel="1">
      <c r="A55" s="375" t="s">
        <v>18</v>
      </c>
      <c r="B55" s="375"/>
      <c r="C55" s="375" t="s">
        <v>12</v>
      </c>
      <c r="D55" s="14">
        <v>220</v>
      </c>
      <c r="E55" s="14">
        <v>19</v>
      </c>
      <c r="F55" s="16" t="s">
        <v>57</v>
      </c>
      <c r="G55" s="17">
        <f t="shared" si="2"/>
        <v>0</v>
      </c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0"/>
    </row>
    <row r="56" spans="1:109" ht="12.75" hidden="1" customHeight="1" outlineLevel="1">
      <c r="A56" s="375"/>
      <c r="B56" s="375"/>
      <c r="C56" s="375"/>
      <c r="D56" s="14" t="s">
        <v>10</v>
      </c>
      <c r="E56" s="14">
        <v>9.5</v>
      </c>
      <c r="F56" s="16" t="s">
        <v>57</v>
      </c>
      <c r="G56" s="17">
        <f t="shared" si="2"/>
        <v>0</v>
      </c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0"/>
    </row>
    <row r="57" spans="1:109" ht="12.75" hidden="1" customHeight="1" outlineLevel="1">
      <c r="A57" s="375"/>
      <c r="B57" s="375"/>
      <c r="C57" s="375"/>
      <c r="D57" s="14">
        <v>35</v>
      </c>
      <c r="E57" s="14">
        <v>4.7</v>
      </c>
      <c r="F57" s="16" t="s">
        <v>57</v>
      </c>
      <c r="G57" s="17">
        <f t="shared" si="2"/>
        <v>0</v>
      </c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</row>
    <row r="58" spans="1:109" ht="25.5" customHeight="1" collapsed="1">
      <c r="A58" s="375" t="s">
        <v>19</v>
      </c>
      <c r="B58" s="375"/>
      <c r="C58" s="14" t="s">
        <v>17</v>
      </c>
      <c r="D58" s="26" t="s">
        <v>13</v>
      </c>
      <c r="E58" s="14">
        <v>2.2999999999999998</v>
      </c>
      <c r="F58" s="16" t="s">
        <v>57</v>
      </c>
      <c r="G58" s="17">
        <f t="shared" si="2"/>
        <v>0</v>
      </c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</row>
    <row r="59" spans="1:109" ht="63.75" hidden="1" customHeight="1" outlineLevel="1">
      <c r="A59" s="375" t="s">
        <v>20</v>
      </c>
      <c r="B59" s="375"/>
      <c r="C59" s="14" t="s">
        <v>17</v>
      </c>
      <c r="D59" s="26" t="s">
        <v>13</v>
      </c>
      <c r="E59" s="14">
        <v>26</v>
      </c>
      <c r="F59" s="16" t="s">
        <v>57</v>
      </c>
      <c r="G59" s="17">
        <f t="shared" si="2"/>
        <v>0</v>
      </c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</row>
    <row r="60" spans="1:109" ht="38.25" hidden="1" customHeight="1" outlineLevel="1">
      <c r="A60" s="375" t="s">
        <v>21</v>
      </c>
      <c r="B60" s="375"/>
      <c r="C60" s="14" t="s">
        <v>17</v>
      </c>
      <c r="D60" s="26" t="s">
        <v>13</v>
      </c>
      <c r="E60" s="14">
        <v>48</v>
      </c>
      <c r="F60" s="16" t="s">
        <v>57</v>
      </c>
      <c r="G60" s="17">
        <f t="shared" si="2"/>
        <v>0</v>
      </c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</row>
    <row r="61" spans="1:109" ht="12.75" hidden="1" customHeight="1" outlineLevel="1">
      <c r="A61" s="375" t="s">
        <v>22</v>
      </c>
      <c r="B61" s="375"/>
      <c r="C61" s="375" t="s">
        <v>23</v>
      </c>
      <c r="D61" s="14">
        <v>35</v>
      </c>
      <c r="E61" s="14">
        <v>2.4</v>
      </c>
      <c r="F61" s="16" t="s">
        <v>57</v>
      </c>
      <c r="G61" s="17">
        <f t="shared" si="2"/>
        <v>0</v>
      </c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</row>
    <row r="62" spans="1:109" hidden="1" outlineLevel="1">
      <c r="A62" s="375"/>
      <c r="B62" s="375"/>
      <c r="C62" s="375"/>
      <c r="D62" s="26" t="s">
        <v>13</v>
      </c>
      <c r="E62" s="14">
        <v>2.4</v>
      </c>
      <c r="F62" s="16" t="s">
        <v>57</v>
      </c>
      <c r="G62" s="17">
        <f t="shared" si="2"/>
        <v>0</v>
      </c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</row>
    <row r="63" spans="1:109" ht="38.25" customHeight="1" collapsed="1">
      <c r="A63" s="375" t="s">
        <v>24</v>
      </c>
      <c r="B63" s="375"/>
      <c r="C63" s="14" t="s">
        <v>25</v>
      </c>
      <c r="D63" s="26" t="s">
        <v>13</v>
      </c>
      <c r="E63" s="14">
        <v>2.5</v>
      </c>
      <c r="F63" s="16" t="s">
        <v>57</v>
      </c>
      <c r="G63" s="17">
        <f t="shared" si="2"/>
        <v>0</v>
      </c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</row>
    <row r="64" spans="1:109" ht="51" customHeight="1">
      <c r="A64" s="375" t="s">
        <v>26</v>
      </c>
      <c r="B64" s="375"/>
      <c r="C64" s="14" t="s">
        <v>27</v>
      </c>
      <c r="D64" s="26" t="s">
        <v>13</v>
      </c>
      <c r="E64" s="14">
        <v>2.2999999999999998</v>
      </c>
      <c r="F64" s="16" t="s">
        <v>57</v>
      </c>
      <c r="G64" s="17">
        <f t="shared" si="2"/>
        <v>0</v>
      </c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</row>
    <row r="65" spans="1:109" ht="38.25" customHeight="1">
      <c r="A65" s="375" t="s">
        <v>28</v>
      </c>
      <c r="B65" s="375"/>
      <c r="C65" s="14" t="s">
        <v>27</v>
      </c>
      <c r="D65" s="26" t="s">
        <v>13</v>
      </c>
      <c r="E65" s="14">
        <v>3</v>
      </c>
      <c r="F65" s="16" t="s">
        <v>57</v>
      </c>
      <c r="G65" s="17">
        <f t="shared" si="2"/>
        <v>0</v>
      </c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</row>
    <row r="66" spans="1:109" ht="51.75" customHeight="1">
      <c r="A66" s="375" t="s">
        <v>29</v>
      </c>
      <c r="B66" s="375"/>
      <c r="C66" s="14" t="s">
        <v>30</v>
      </c>
      <c r="D66" s="14">
        <v>35</v>
      </c>
      <c r="E66" s="14">
        <v>3.5</v>
      </c>
      <c r="F66" s="16" t="s">
        <v>57</v>
      </c>
      <c r="G66" s="17">
        <f>SUM(H66:DD66)</f>
        <v>0</v>
      </c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</row>
    <row r="67" spans="1:109" ht="14">
      <c r="A67" s="386" t="s">
        <v>0</v>
      </c>
      <c r="B67" s="386"/>
      <c r="C67" s="386"/>
      <c r="D67" s="27" t="s">
        <v>2</v>
      </c>
      <c r="E67" s="16" t="s">
        <v>57</v>
      </c>
      <c r="F67" s="16" t="s">
        <v>57</v>
      </c>
      <c r="G67" s="17">
        <f>SUM(SUMPRODUCT($E$10:$E$21,G10:G21)/100,SUMPRODUCT($E$40:$E$41,G40:G41),SUMPRODUCT($E$43:$E$44,G43:G44),SUMPRODUCT($E$47:$E$48,G47:G48),SUMPRODUCT($E$51:$E$52,G51:G52),SUMPRODUCT($E$55:$E$56,G55:G56))</f>
        <v>0</v>
      </c>
      <c r="H67" s="17">
        <f>SUM(SUMPRODUCT($E$10:$E$21,H10:H21)/100,SUMPRODUCT($E$40:$E$41,H40:H41),SUMPRODUCT($E$43:$E$44,H43:H44),SUMPRODUCT($E$47:$E$48,H47:H48),SUMPRODUCT($E$51:$E$52,H51:H52),SUMPRODUCT($E$55:$E$56,H55:H56))</f>
        <v>0</v>
      </c>
      <c r="I67" s="17">
        <f>SUM(SUMPRODUCT($E$10:$E$21,I10:I21)/100,SUMPRODUCT($E$40:$E$41,I40:I41),SUMPRODUCT($E$43:$E$44,I43:I44),SUMPRODUCT($E$47:$E$48,I47:I48),SUMPRODUCT($E$51:$E$52,I51:I52),SUMPRODUCT($E$55:$E$56,I55:I56))</f>
        <v>0</v>
      </c>
      <c r="J67" s="17">
        <f>SUM(SUMPRODUCT($E$10:$E$21,J10:J21)/100,SUMPRODUCT($E$40:$E$41,J40:J41),SUMPRODUCT($E$43:$E$44,J43:J44),SUMPRODUCT($E$47:$E$48,J47:J48),SUMPRODUCT($E$51:$E$52,J51:J52),SUMPRODUCT($E$55:$E$56,J55:J56))</f>
        <v>0</v>
      </c>
      <c r="K67" s="17">
        <f t="shared" ref="K67:BV67" si="3">SUM(SUMPRODUCT($E$10:$E$21,K10:K21)/100,SUMPRODUCT($E$40:$E$41,K40:K41),SUMPRODUCT($E$43:$E$44,K43:K44),SUMPRODUCT($E$47:$E$48,K47:K48),SUMPRODUCT($E$51:$E$52,K51:K52),SUMPRODUCT($E$55:$E$56,K55:K56))</f>
        <v>0</v>
      </c>
      <c r="L67" s="17">
        <f t="shared" si="3"/>
        <v>0</v>
      </c>
      <c r="M67" s="17">
        <f t="shared" si="3"/>
        <v>0</v>
      </c>
      <c r="N67" s="17">
        <f t="shared" si="3"/>
        <v>0</v>
      </c>
      <c r="O67" s="17">
        <f t="shared" si="3"/>
        <v>0</v>
      </c>
      <c r="P67" s="17">
        <f t="shared" si="3"/>
        <v>0</v>
      </c>
      <c r="Q67" s="17">
        <f t="shared" si="3"/>
        <v>0</v>
      </c>
      <c r="R67" s="17">
        <f t="shared" si="3"/>
        <v>0</v>
      </c>
      <c r="S67" s="17">
        <f t="shared" si="3"/>
        <v>0</v>
      </c>
      <c r="T67" s="17">
        <f t="shared" si="3"/>
        <v>0</v>
      </c>
      <c r="U67" s="17">
        <f t="shared" si="3"/>
        <v>0</v>
      </c>
      <c r="V67" s="17">
        <f t="shared" si="3"/>
        <v>0</v>
      </c>
      <c r="W67" s="17">
        <f t="shared" si="3"/>
        <v>0</v>
      </c>
      <c r="X67" s="17">
        <f t="shared" si="3"/>
        <v>0</v>
      </c>
      <c r="Y67" s="17">
        <f t="shared" si="3"/>
        <v>0</v>
      </c>
      <c r="Z67" s="17">
        <f t="shared" si="3"/>
        <v>0</v>
      </c>
      <c r="AA67" s="17">
        <f t="shared" si="3"/>
        <v>0</v>
      </c>
      <c r="AB67" s="17">
        <f t="shared" si="3"/>
        <v>0</v>
      </c>
      <c r="AC67" s="17">
        <f t="shared" si="3"/>
        <v>0</v>
      </c>
      <c r="AD67" s="17">
        <f t="shared" si="3"/>
        <v>0</v>
      </c>
      <c r="AE67" s="17">
        <f t="shared" si="3"/>
        <v>0</v>
      </c>
      <c r="AF67" s="17">
        <f t="shared" si="3"/>
        <v>0</v>
      </c>
      <c r="AG67" s="17">
        <f t="shared" si="3"/>
        <v>0</v>
      </c>
      <c r="AH67" s="17">
        <f t="shared" si="3"/>
        <v>0</v>
      </c>
      <c r="AI67" s="17">
        <f t="shared" si="3"/>
        <v>0</v>
      </c>
      <c r="AJ67" s="17">
        <f t="shared" si="3"/>
        <v>0</v>
      </c>
      <c r="AK67" s="17">
        <f t="shared" si="3"/>
        <v>0</v>
      </c>
      <c r="AL67" s="17">
        <f t="shared" si="3"/>
        <v>0</v>
      </c>
      <c r="AM67" s="17">
        <f t="shared" si="3"/>
        <v>0</v>
      </c>
      <c r="AN67" s="17">
        <f t="shared" si="3"/>
        <v>0</v>
      </c>
      <c r="AO67" s="17">
        <f t="shared" si="3"/>
        <v>0</v>
      </c>
      <c r="AP67" s="17">
        <f t="shared" si="3"/>
        <v>0</v>
      </c>
      <c r="AQ67" s="17">
        <f t="shared" si="3"/>
        <v>0</v>
      </c>
      <c r="AR67" s="17">
        <f t="shared" si="3"/>
        <v>0</v>
      </c>
      <c r="AS67" s="17">
        <f t="shared" si="3"/>
        <v>0</v>
      </c>
      <c r="AT67" s="17">
        <f t="shared" si="3"/>
        <v>0</v>
      </c>
      <c r="AU67" s="17">
        <f t="shared" si="3"/>
        <v>0</v>
      </c>
      <c r="AV67" s="17">
        <f t="shared" si="3"/>
        <v>0</v>
      </c>
      <c r="AW67" s="17">
        <f t="shared" si="3"/>
        <v>0</v>
      </c>
      <c r="AX67" s="17">
        <f t="shared" si="3"/>
        <v>0</v>
      </c>
      <c r="AY67" s="17">
        <f t="shared" si="3"/>
        <v>0</v>
      </c>
      <c r="AZ67" s="17">
        <f t="shared" si="3"/>
        <v>0</v>
      </c>
      <c r="BA67" s="17">
        <f t="shared" si="3"/>
        <v>0</v>
      </c>
      <c r="BB67" s="17">
        <f t="shared" si="3"/>
        <v>0</v>
      </c>
      <c r="BC67" s="17">
        <f t="shared" si="3"/>
        <v>0</v>
      </c>
      <c r="BD67" s="17">
        <f t="shared" si="3"/>
        <v>0</v>
      </c>
      <c r="BE67" s="17">
        <f t="shared" si="3"/>
        <v>0</v>
      </c>
      <c r="BF67" s="17">
        <f t="shared" si="3"/>
        <v>0</v>
      </c>
      <c r="BG67" s="17">
        <f t="shared" si="3"/>
        <v>0</v>
      </c>
      <c r="BH67" s="17">
        <f t="shared" si="3"/>
        <v>0</v>
      </c>
      <c r="BI67" s="17">
        <f t="shared" si="3"/>
        <v>0</v>
      </c>
      <c r="BJ67" s="17">
        <f t="shared" si="3"/>
        <v>0</v>
      </c>
      <c r="BK67" s="17">
        <f t="shared" si="3"/>
        <v>0</v>
      </c>
      <c r="BL67" s="17">
        <f t="shared" si="3"/>
        <v>0</v>
      </c>
      <c r="BM67" s="17">
        <f t="shared" si="3"/>
        <v>0</v>
      </c>
      <c r="BN67" s="17">
        <f t="shared" si="3"/>
        <v>0</v>
      </c>
      <c r="BO67" s="17">
        <f t="shared" si="3"/>
        <v>0</v>
      </c>
      <c r="BP67" s="17">
        <f t="shared" si="3"/>
        <v>0</v>
      </c>
      <c r="BQ67" s="17">
        <f t="shared" si="3"/>
        <v>0</v>
      </c>
      <c r="BR67" s="17">
        <f t="shared" si="3"/>
        <v>0</v>
      </c>
      <c r="BS67" s="17">
        <f t="shared" si="3"/>
        <v>0</v>
      </c>
      <c r="BT67" s="17">
        <f t="shared" si="3"/>
        <v>0</v>
      </c>
      <c r="BU67" s="17">
        <f t="shared" si="3"/>
        <v>0</v>
      </c>
      <c r="BV67" s="17">
        <f t="shared" si="3"/>
        <v>0</v>
      </c>
      <c r="BW67" s="17">
        <f t="shared" ref="BW67:DD67" si="4">SUM(SUMPRODUCT($E$10:$E$21,BW10:BW21)/100,SUMPRODUCT($E$40:$E$41,BW40:BW41),SUMPRODUCT($E$43:$E$44,BW43:BW44),SUMPRODUCT($E$47:$E$48,BW47:BW48),SUMPRODUCT($E$51:$E$52,BW51:BW52),SUMPRODUCT($E$55:$E$56,BW55:BW56))</f>
        <v>0</v>
      </c>
      <c r="BX67" s="17">
        <f t="shared" si="4"/>
        <v>0</v>
      </c>
      <c r="BY67" s="17">
        <f t="shared" si="4"/>
        <v>0</v>
      </c>
      <c r="BZ67" s="17">
        <f t="shared" si="4"/>
        <v>0</v>
      </c>
      <c r="CA67" s="17">
        <f t="shared" si="4"/>
        <v>0</v>
      </c>
      <c r="CB67" s="17">
        <f t="shared" si="4"/>
        <v>0</v>
      </c>
      <c r="CC67" s="17">
        <f t="shared" si="4"/>
        <v>0</v>
      </c>
      <c r="CD67" s="17">
        <f t="shared" si="4"/>
        <v>0</v>
      </c>
      <c r="CE67" s="17">
        <f t="shared" si="4"/>
        <v>0</v>
      </c>
      <c r="CF67" s="17">
        <f t="shared" si="4"/>
        <v>0</v>
      </c>
      <c r="CG67" s="17">
        <f t="shared" si="4"/>
        <v>0</v>
      </c>
      <c r="CH67" s="17">
        <f t="shared" si="4"/>
        <v>0</v>
      </c>
      <c r="CI67" s="17">
        <f t="shared" si="4"/>
        <v>0</v>
      </c>
      <c r="CJ67" s="17">
        <f t="shared" si="4"/>
        <v>0</v>
      </c>
      <c r="CK67" s="17">
        <f t="shared" si="4"/>
        <v>0</v>
      </c>
      <c r="CL67" s="17">
        <f t="shared" si="4"/>
        <v>0</v>
      </c>
      <c r="CM67" s="17">
        <f t="shared" si="4"/>
        <v>0</v>
      </c>
      <c r="CN67" s="17">
        <f t="shared" si="4"/>
        <v>0</v>
      </c>
      <c r="CO67" s="17">
        <f t="shared" si="4"/>
        <v>0</v>
      </c>
      <c r="CP67" s="17">
        <f t="shared" si="4"/>
        <v>0</v>
      </c>
      <c r="CQ67" s="17">
        <f t="shared" si="4"/>
        <v>0</v>
      </c>
      <c r="CR67" s="17">
        <f t="shared" si="4"/>
        <v>0</v>
      </c>
      <c r="CS67" s="17">
        <f t="shared" si="4"/>
        <v>0</v>
      </c>
      <c r="CT67" s="17">
        <f t="shared" si="4"/>
        <v>0</v>
      </c>
      <c r="CU67" s="17">
        <f t="shared" si="4"/>
        <v>0</v>
      </c>
      <c r="CV67" s="17">
        <f t="shared" si="4"/>
        <v>0</v>
      </c>
      <c r="CW67" s="17">
        <f t="shared" si="4"/>
        <v>0</v>
      </c>
      <c r="CX67" s="17">
        <f t="shared" si="4"/>
        <v>0</v>
      </c>
      <c r="CY67" s="17">
        <f t="shared" si="4"/>
        <v>0</v>
      </c>
      <c r="CZ67" s="17">
        <f t="shared" si="4"/>
        <v>0</v>
      </c>
      <c r="DA67" s="17">
        <f t="shared" si="4"/>
        <v>0</v>
      </c>
      <c r="DB67" s="17">
        <f t="shared" si="4"/>
        <v>0</v>
      </c>
      <c r="DC67" s="17">
        <f t="shared" si="4"/>
        <v>0</v>
      </c>
      <c r="DD67" s="17">
        <f t="shared" si="4"/>
        <v>0</v>
      </c>
      <c r="DE67" s="33"/>
    </row>
    <row r="68" spans="1:109" ht="14">
      <c r="A68" s="386"/>
      <c r="B68" s="386"/>
      <c r="C68" s="386"/>
      <c r="D68" s="27" t="s">
        <v>32</v>
      </c>
      <c r="E68" s="16" t="s">
        <v>57</v>
      </c>
      <c r="F68" s="16" t="s">
        <v>57</v>
      </c>
      <c r="G68" s="17">
        <f>SUM(SUMPRODUCT($E$23:$E$27,G23:G27)/100,$E$31*G31/100,$E$42*G42,$E$45*G45,$E$49*G49,$E$53*G53,$E$57*G57,$E$61*G61,$E$66*G66)</f>
        <v>0</v>
      </c>
      <c r="H68" s="17">
        <f>SUM(SUMPRODUCT($E$23:$E$27,H23:H27)/100,$E$31*H31/100,$E$42*H42,$E$45*H45,$E$49*H49,$E$53*H53,$E$57*H57,$E$61*H61,$E$66*H66)</f>
        <v>0</v>
      </c>
      <c r="I68" s="17">
        <f>SUM(SUMPRODUCT($E$23:$E$27,I23:I27)/100,$E$31*I31/100,$E$42*I42,$E$45*I45,$E$49*I49,$E$53*I53,$E$57*I57,$E$61*I61,$E$66*I66)</f>
        <v>0</v>
      </c>
      <c r="J68" s="17">
        <f>SUM(SUMPRODUCT($E$23:$E$27,J23:J27)/100,$E$31*J31/100,$E$42*J42,$E$45*J45,$E$49*J49,$E$53*J53,$E$57*J57,$E$61*J61,$E$66*J66)</f>
        <v>0</v>
      </c>
      <c r="K68" s="17">
        <f t="shared" ref="K68:BV68" si="5">SUM(SUMPRODUCT($E$23:$E$27,K23:K27)/100,$E$31*K31/100,$E$42*K42,$E$45*K45,$E$49*K49,$E$53*K53,$E$57*K57,$E$61*K61,$E$66*K66)</f>
        <v>0</v>
      </c>
      <c r="L68" s="17">
        <f t="shared" si="5"/>
        <v>0</v>
      </c>
      <c r="M68" s="17">
        <f t="shared" si="5"/>
        <v>0</v>
      </c>
      <c r="N68" s="17">
        <f t="shared" si="5"/>
        <v>0</v>
      </c>
      <c r="O68" s="17">
        <f t="shared" si="5"/>
        <v>0</v>
      </c>
      <c r="P68" s="17">
        <f t="shared" si="5"/>
        <v>0</v>
      </c>
      <c r="Q68" s="17">
        <f t="shared" si="5"/>
        <v>0</v>
      </c>
      <c r="R68" s="17">
        <f t="shared" si="5"/>
        <v>0</v>
      </c>
      <c r="S68" s="17">
        <f t="shared" si="5"/>
        <v>0</v>
      </c>
      <c r="T68" s="17">
        <f t="shared" si="5"/>
        <v>0</v>
      </c>
      <c r="U68" s="17">
        <f t="shared" si="5"/>
        <v>0</v>
      </c>
      <c r="V68" s="17">
        <f t="shared" si="5"/>
        <v>0</v>
      </c>
      <c r="W68" s="17">
        <f t="shared" si="5"/>
        <v>0</v>
      </c>
      <c r="X68" s="17">
        <f t="shared" si="5"/>
        <v>0</v>
      </c>
      <c r="Y68" s="17">
        <f t="shared" si="5"/>
        <v>0</v>
      </c>
      <c r="Z68" s="17">
        <f t="shared" si="5"/>
        <v>0</v>
      </c>
      <c r="AA68" s="17">
        <f t="shared" si="5"/>
        <v>0</v>
      </c>
      <c r="AB68" s="17">
        <f t="shared" si="5"/>
        <v>0</v>
      </c>
      <c r="AC68" s="17">
        <f t="shared" si="5"/>
        <v>0</v>
      </c>
      <c r="AD68" s="17">
        <f t="shared" si="5"/>
        <v>0</v>
      </c>
      <c r="AE68" s="17">
        <f t="shared" si="5"/>
        <v>0</v>
      </c>
      <c r="AF68" s="17">
        <f t="shared" si="5"/>
        <v>0</v>
      </c>
      <c r="AG68" s="17">
        <f t="shared" si="5"/>
        <v>0</v>
      </c>
      <c r="AH68" s="17">
        <f t="shared" si="5"/>
        <v>0</v>
      </c>
      <c r="AI68" s="17">
        <f t="shared" si="5"/>
        <v>0</v>
      </c>
      <c r="AJ68" s="17">
        <f t="shared" si="5"/>
        <v>0</v>
      </c>
      <c r="AK68" s="17">
        <f t="shared" si="5"/>
        <v>0</v>
      </c>
      <c r="AL68" s="17">
        <f t="shared" si="5"/>
        <v>0</v>
      </c>
      <c r="AM68" s="17">
        <f t="shared" si="5"/>
        <v>0</v>
      </c>
      <c r="AN68" s="17">
        <f t="shared" si="5"/>
        <v>0</v>
      </c>
      <c r="AO68" s="17">
        <f t="shared" si="5"/>
        <v>0</v>
      </c>
      <c r="AP68" s="17">
        <f t="shared" si="5"/>
        <v>0</v>
      </c>
      <c r="AQ68" s="17">
        <f t="shared" si="5"/>
        <v>0</v>
      </c>
      <c r="AR68" s="17">
        <f t="shared" si="5"/>
        <v>0</v>
      </c>
      <c r="AS68" s="17">
        <f t="shared" si="5"/>
        <v>0</v>
      </c>
      <c r="AT68" s="17">
        <f t="shared" si="5"/>
        <v>0</v>
      </c>
      <c r="AU68" s="17">
        <f t="shared" si="5"/>
        <v>0</v>
      </c>
      <c r="AV68" s="17">
        <f t="shared" si="5"/>
        <v>0</v>
      </c>
      <c r="AW68" s="17">
        <f t="shared" si="5"/>
        <v>0</v>
      </c>
      <c r="AX68" s="17">
        <f t="shared" si="5"/>
        <v>0</v>
      </c>
      <c r="AY68" s="17">
        <f t="shared" si="5"/>
        <v>0</v>
      </c>
      <c r="AZ68" s="17">
        <f t="shared" si="5"/>
        <v>0</v>
      </c>
      <c r="BA68" s="17">
        <f t="shared" si="5"/>
        <v>0</v>
      </c>
      <c r="BB68" s="17">
        <f t="shared" si="5"/>
        <v>0</v>
      </c>
      <c r="BC68" s="17">
        <f t="shared" si="5"/>
        <v>0</v>
      </c>
      <c r="BD68" s="17">
        <f t="shared" si="5"/>
        <v>0</v>
      </c>
      <c r="BE68" s="17">
        <f t="shared" si="5"/>
        <v>0</v>
      </c>
      <c r="BF68" s="17">
        <f t="shared" si="5"/>
        <v>0</v>
      </c>
      <c r="BG68" s="17">
        <f t="shared" si="5"/>
        <v>0</v>
      </c>
      <c r="BH68" s="17">
        <f t="shared" si="5"/>
        <v>0</v>
      </c>
      <c r="BI68" s="17">
        <f t="shared" si="5"/>
        <v>0</v>
      </c>
      <c r="BJ68" s="17">
        <f t="shared" si="5"/>
        <v>0</v>
      </c>
      <c r="BK68" s="17">
        <f t="shared" si="5"/>
        <v>0</v>
      </c>
      <c r="BL68" s="17">
        <f t="shared" si="5"/>
        <v>0</v>
      </c>
      <c r="BM68" s="17">
        <f t="shared" si="5"/>
        <v>0</v>
      </c>
      <c r="BN68" s="17">
        <f t="shared" si="5"/>
        <v>0</v>
      </c>
      <c r="BO68" s="17">
        <f t="shared" si="5"/>
        <v>0</v>
      </c>
      <c r="BP68" s="17">
        <f t="shared" si="5"/>
        <v>0</v>
      </c>
      <c r="BQ68" s="17">
        <f t="shared" si="5"/>
        <v>0</v>
      </c>
      <c r="BR68" s="17">
        <f t="shared" si="5"/>
        <v>0</v>
      </c>
      <c r="BS68" s="17">
        <f t="shared" si="5"/>
        <v>0</v>
      </c>
      <c r="BT68" s="17">
        <f t="shared" si="5"/>
        <v>0</v>
      </c>
      <c r="BU68" s="17">
        <f t="shared" si="5"/>
        <v>0</v>
      </c>
      <c r="BV68" s="17">
        <f t="shared" si="5"/>
        <v>0</v>
      </c>
      <c r="BW68" s="17">
        <f t="shared" ref="BW68:DD68" si="6">SUM(SUMPRODUCT($E$23:$E$27,BW23:BW27)/100,$E$31*BW31/100,$E$42*BW42,$E$45*BW45,$E$49*BW49,$E$53*BW53,$E$57*BW57,$E$61*BW61,$E$66*BW66)</f>
        <v>0</v>
      </c>
      <c r="BX68" s="17">
        <f t="shared" si="6"/>
        <v>0</v>
      </c>
      <c r="BY68" s="17">
        <f t="shared" si="6"/>
        <v>0</v>
      </c>
      <c r="BZ68" s="17">
        <f t="shared" si="6"/>
        <v>0</v>
      </c>
      <c r="CA68" s="17">
        <f t="shared" si="6"/>
        <v>0</v>
      </c>
      <c r="CB68" s="17">
        <f t="shared" si="6"/>
        <v>0</v>
      </c>
      <c r="CC68" s="17">
        <f t="shared" si="6"/>
        <v>0</v>
      </c>
      <c r="CD68" s="17">
        <f t="shared" si="6"/>
        <v>0</v>
      </c>
      <c r="CE68" s="17">
        <f t="shared" si="6"/>
        <v>0</v>
      </c>
      <c r="CF68" s="17">
        <f t="shared" si="6"/>
        <v>0</v>
      </c>
      <c r="CG68" s="17">
        <f t="shared" si="6"/>
        <v>0</v>
      </c>
      <c r="CH68" s="17">
        <f t="shared" si="6"/>
        <v>0</v>
      </c>
      <c r="CI68" s="17">
        <f t="shared" si="6"/>
        <v>0</v>
      </c>
      <c r="CJ68" s="17">
        <f t="shared" si="6"/>
        <v>0</v>
      </c>
      <c r="CK68" s="17">
        <f t="shared" si="6"/>
        <v>0</v>
      </c>
      <c r="CL68" s="17">
        <f t="shared" si="6"/>
        <v>0</v>
      </c>
      <c r="CM68" s="17">
        <f t="shared" si="6"/>
        <v>0</v>
      </c>
      <c r="CN68" s="17">
        <f t="shared" si="6"/>
        <v>0</v>
      </c>
      <c r="CO68" s="17">
        <f t="shared" si="6"/>
        <v>0</v>
      </c>
      <c r="CP68" s="17">
        <f t="shared" si="6"/>
        <v>0</v>
      </c>
      <c r="CQ68" s="17">
        <f t="shared" si="6"/>
        <v>0</v>
      </c>
      <c r="CR68" s="17">
        <f t="shared" si="6"/>
        <v>0</v>
      </c>
      <c r="CS68" s="17">
        <f t="shared" si="6"/>
        <v>0</v>
      </c>
      <c r="CT68" s="17">
        <f t="shared" si="6"/>
        <v>0</v>
      </c>
      <c r="CU68" s="17">
        <f t="shared" si="6"/>
        <v>0</v>
      </c>
      <c r="CV68" s="17">
        <f t="shared" si="6"/>
        <v>0</v>
      </c>
      <c r="CW68" s="17">
        <f t="shared" si="6"/>
        <v>0</v>
      </c>
      <c r="CX68" s="17">
        <f t="shared" si="6"/>
        <v>0</v>
      </c>
      <c r="CY68" s="17">
        <f t="shared" si="6"/>
        <v>0</v>
      </c>
      <c r="CZ68" s="17">
        <f t="shared" si="6"/>
        <v>0</v>
      </c>
      <c r="DA68" s="17">
        <f t="shared" si="6"/>
        <v>0</v>
      </c>
      <c r="DB68" s="17">
        <f t="shared" si="6"/>
        <v>0</v>
      </c>
      <c r="DC68" s="17">
        <f t="shared" si="6"/>
        <v>0</v>
      </c>
      <c r="DD68" s="17">
        <f t="shared" si="6"/>
        <v>0</v>
      </c>
      <c r="DE68" s="33"/>
    </row>
    <row r="69" spans="1:109" ht="14">
      <c r="A69" s="386"/>
      <c r="B69" s="386"/>
      <c r="C69" s="386"/>
      <c r="D69" s="27" t="s">
        <v>33</v>
      </c>
      <c r="E69" s="16" t="s">
        <v>57</v>
      </c>
      <c r="F69" s="16" t="s">
        <v>57</v>
      </c>
      <c r="G69" s="17">
        <f>SUM(SUMPRODUCT($E$28:$E$30,G28:G30)/100,$E$32*G32/100,$E$46*G46,$E$50*G50,$E$54*G54,SUMPRODUCT($E$58:$E$60,G58:G60),SUMPRODUCT($E$62:$E$65,G62:G65))</f>
        <v>0</v>
      </c>
      <c r="H69" s="17">
        <f>SUM(SUMPRODUCT($E$28:$E$30,H28:H30)/100,$E$32*H32/100,$E$46*H46,$E$50*H50,$E$54*H54,SUMPRODUCT($E$58:$E$60,H58:H60),SUMPRODUCT($E$62:$E$65,H62:H65))</f>
        <v>0</v>
      </c>
      <c r="I69" s="17">
        <f>SUM(SUMPRODUCT($E$28:$E$30,I28:I30)/100,$E$32*I32/100,$E$46*I46,$E$50*I50,$E$54*I54,SUMPRODUCT($E$58:$E$60,I58:I60),SUMPRODUCT($E$62:$E$65,I62:I65))</f>
        <v>0</v>
      </c>
      <c r="J69" s="17">
        <f>SUM(SUMPRODUCT($E$28:$E$30,J28:J30)/100,$E$32*J32/100,$E$46*J46,$E$50*J50,$E$54*J54,SUMPRODUCT($E$58:$E$60,J58:J60),SUMPRODUCT($E$62:$E$65,J62:J65))</f>
        <v>0</v>
      </c>
      <c r="K69" s="17">
        <f t="shared" ref="K69:BV69" si="7">SUM(SUMPRODUCT($E$28:$E$30,K28:K30)/100,$E$32*K32/100,$E$46*K46,$E$50*K50,$E$54*K54,SUMPRODUCT($E$58:$E$60,K58:K60),SUMPRODUCT($E$62:$E$65,K62:K65))</f>
        <v>0</v>
      </c>
      <c r="L69" s="17">
        <f t="shared" si="7"/>
        <v>0</v>
      </c>
      <c r="M69" s="17">
        <f t="shared" si="7"/>
        <v>0</v>
      </c>
      <c r="N69" s="17">
        <f t="shared" si="7"/>
        <v>0</v>
      </c>
      <c r="O69" s="17">
        <f t="shared" si="7"/>
        <v>0</v>
      </c>
      <c r="P69" s="17">
        <f t="shared" si="7"/>
        <v>0</v>
      </c>
      <c r="Q69" s="17">
        <f t="shared" si="7"/>
        <v>0</v>
      </c>
      <c r="R69" s="17">
        <f t="shared" si="7"/>
        <v>0</v>
      </c>
      <c r="S69" s="17">
        <f t="shared" si="7"/>
        <v>0</v>
      </c>
      <c r="T69" s="17">
        <f t="shared" si="7"/>
        <v>0</v>
      </c>
      <c r="U69" s="17">
        <f t="shared" si="7"/>
        <v>0</v>
      </c>
      <c r="V69" s="17">
        <f t="shared" si="7"/>
        <v>0</v>
      </c>
      <c r="W69" s="17">
        <f t="shared" si="7"/>
        <v>0</v>
      </c>
      <c r="X69" s="17">
        <f t="shared" si="7"/>
        <v>0</v>
      </c>
      <c r="Y69" s="17">
        <f t="shared" si="7"/>
        <v>0</v>
      </c>
      <c r="Z69" s="17">
        <f t="shared" si="7"/>
        <v>0</v>
      </c>
      <c r="AA69" s="17">
        <f t="shared" si="7"/>
        <v>0</v>
      </c>
      <c r="AB69" s="17">
        <f t="shared" si="7"/>
        <v>0</v>
      </c>
      <c r="AC69" s="17">
        <f t="shared" si="7"/>
        <v>0</v>
      </c>
      <c r="AD69" s="17">
        <f t="shared" si="7"/>
        <v>0</v>
      </c>
      <c r="AE69" s="17">
        <f t="shared" si="7"/>
        <v>0</v>
      </c>
      <c r="AF69" s="17">
        <f t="shared" si="7"/>
        <v>0</v>
      </c>
      <c r="AG69" s="17">
        <f t="shared" si="7"/>
        <v>0</v>
      </c>
      <c r="AH69" s="17">
        <f t="shared" si="7"/>
        <v>0</v>
      </c>
      <c r="AI69" s="17">
        <f t="shared" si="7"/>
        <v>0</v>
      </c>
      <c r="AJ69" s="17">
        <f t="shared" si="7"/>
        <v>0</v>
      </c>
      <c r="AK69" s="17">
        <f t="shared" si="7"/>
        <v>0</v>
      </c>
      <c r="AL69" s="17">
        <f t="shared" si="7"/>
        <v>0</v>
      </c>
      <c r="AM69" s="17">
        <f t="shared" si="7"/>
        <v>0</v>
      </c>
      <c r="AN69" s="17">
        <f t="shared" si="7"/>
        <v>0</v>
      </c>
      <c r="AO69" s="17">
        <f t="shared" si="7"/>
        <v>0</v>
      </c>
      <c r="AP69" s="17">
        <f t="shared" si="7"/>
        <v>0</v>
      </c>
      <c r="AQ69" s="17">
        <f t="shared" si="7"/>
        <v>0</v>
      </c>
      <c r="AR69" s="17">
        <f t="shared" si="7"/>
        <v>0</v>
      </c>
      <c r="AS69" s="17">
        <f t="shared" si="7"/>
        <v>0</v>
      </c>
      <c r="AT69" s="17">
        <f t="shared" si="7"/>
        <v>0</v>
      </c>
      <c r="AU69" s="17">
        <f t="shared" si="7"/>
        <v>0</v>
      </c>
      <c r="AV69" s="17">
        <f t="shared" si="7"/>
        <v>0</v>
      </c>
      <c r="AW69" s="17">
        <f t="shared" si="7"/>
        <v>0</v>
      </c>
      <c r="AX69" s="17">
        <f t="shared" si="7"/>
        <v>0</v>
      </c>
      <c r="AY69" s="17">
        <f t="shared" si="7"/>
        <v>0</v>
      </c>
      <c r="AZ69" s="17">
        <f t="shared" si="7"/>
        <v>0</v>
      </c>
      <c r="BA69" s="17">
        <f t="shared" si="7"/>
        <v>0</v>
      </c>
      <c r="BB69" s="17">
        <f t="shared" si="7"/>
        <v>0</v>
      </c>
      <c r="BC69" s="17">
        <f t="shared" si="7"/>
        <v>0</v>
      </c>
      <c r="BD69" s="17">
        <f t="shared" si="7"/>
        <v>0</v>
      </c>
      <c r="BE69" s="17">
        <f t="shared" si="7"/>
        <v>0</v>
      </c>
      <c r="BF69" s="17">
        <f t="shared" si="7"/>
        <v>0</v>
      </c>
      <c r="BG69" s="17">
        <f t="shared" si="7"/>
        <v>0</v>
      </c>
      <c r="BH69" s="17">
        <f t="shared" si="7"/>
        <v>0</v>
      </c>
      <c r="BI69" s="17">
        <f t="shared" si="7"/>
        <v>0</v>
      </c>
      <c r="BJ69" s="17">
        <f t="shared" si="7"/>
        <v>0</v>
      </c>
      <c r="BK69" s="17">
        <f t="shared" si="7"/>
        <v>0</v>
      </c>
      <c r="BL69" s="17">
        <f t="shared" si="7"/>
        <v>0</v>
      </c>
      <c r="BM69" s="17">
        <f t="shared" si="7"/>
        <v>0</v>
      </c>
      <c r="BN69" s="17">
        <f t="shared" si="7"/>
        <v>0</v>
      </c>
      <c r="BO69" s="17">
        <f t="shared" si="7"/>
        <v>0</v>
      </c>
      <c r="BP69" s="17">
        <f t="shared" si="7"/>
        <v>0</v>
      </c>
      <c r="BQ69" s="17">
        <f t="shared" si="7"/>
        <v>0</v>
      </c>
      <c r="BR69" s="17">
        <f t="shared" si="7"/>
        <v>0</v>
      </c>
      <c r="BS69" s="17">
        <f t="shared" si="7"/>
        <v>0</v>
      </c>
      <c r="BT69" s="17">
        <f t="shared" si="7"/>
        <v>0</v>
      </c>
      <c r="BU69" s="17">
        <f t="shared" si="7"/>
        <v>0</v>
      </c>
      <c r="BV69" s="17">
        <f t="shared" si="7"/>
        <v>0</v>
      </c>
      <c r="BW69" s="17">
        <f t="shared" ref="BW69:DD69" si="8">SUM(SUMPRODUCT($E$28:$E$30,BW28:BW30)/100,$E$32*BW32/100,$E$46*BW46,$E$50*BW50,$E$54*BW54,SUMPRODUCT($E$58:$E$60,BW58:BW60),SUMPRODUCT($E$62:$E$65,BW62:BW65))</f>
        <v>0</v>
      </c>
      <c r="BX69" s="17">
        <f t="shared" si="8"/>
        <v>0</v>
      </c>
      <c r="BY69" s="17">
        <f t="shared" si="8"/>
        <v>0</v>
      </c>
      <c r="BZ69" s="17">
        <f t="shared" si="8"/>
        <v>0</v>
      </c>
      <c r="CA69" s="17">
        <f t="shared" si="8"/>
        <v>0</v>
      </c>
      <c r="CB69" s="17">
        <f t="shared" si="8"/>
        <v>0</v>
      </c>
      <c r="CC69" s="17">
        <f t="shared" si="8"/>
        <v>0</v>
      </c>
      <c r="CD69" s="17">
        <f t="shared" si="8"/>
        <v>0</v>
      </c>
      <c r="CE69" s="17">
        <f t="shared" si="8"/>
        <v>0</v>
      </c>
      <c r="CF69" s="17">
        <f t="shared" si="8"/>
        <v>0</v>
      </c>
      <c r="CG69" s="17">
        <f t="shared" si="8"/>
        <v>0</v>
      </c>
      <c r="CH69" s="17">
        <f t="shared" si="8"/>
        <v>0</v>
      </c>
      <c r="CI69" s="17">
        <f t="shared" si="8"/>
        <v>0</v>
      </c>
      <c r="CJ69" s="17">
        <f t="shared" si="8"/>
        <v>0</v>
      </c>
      <c r="CK69" s="17">
        <f t="shared" si="8"/>
        <v>0</v>
      </c>
      <c r="CL69" s="17">
        <f t="shared" si="8"/>
        <v>0</v>
      </c>
      <c r="CM69" s="17">
        <f t="shared" si="8"/>
        <v>0</v>
      </c>
      <c r="CN69" s="17">
        <f t="shared" si="8"/>
        <v>0</v>
      </c>
      <c r="CO69" s="17">
        <f t="shared" si="8"/>
        <v>0</v>
      </c>
      <c r="CP69" s="17">
        <f t="shared" si="8"/>
        <v>0</v>
      </c>
      <c r="CQ69" s="17">
        <f t="shared" si="8"/>
        <v>0</v>
      </c>
      <c r="CR69" s="17">
        <f t="shared" si="8"/>
        <v>0</v>
      </c>
      <c r="CS69" s="17">
        <f t="shared" si="8"/>
        <v>0</v>
      </c>
      <c r="CT69" s="17">
        <f t="shared" si="8"/>
        <v>0</v>
      </c>
      <c r="CU69" s="17">
        <f t="shared" si="8"/>
        <v>0</v>
      </c>
      <c r="CV69" s="17">
        <f t="shared" si="8"/>
        <v>0</v>
      </c>
      <c r="CW69" s="17">
        <f t="shared" si="8"/>
        <v>0</v>
      </c>
      <c r="CX69" s="17">
        <f t="shared" si="8"/>
        <v>0</v>
      </c>
      <c r="CY69" s="17">
        <f t="shared" si="8"/>
        <v>0</v>
      </c>
      <c r="CZ69" s="17">
        <f t="shared" si="8"/>
        <v>0</v>
      </c>
      <c r="DA69" s="17">
        <f t="shared" si="8"/>
        <v>0</v>
      </c>
      <c r="DB69" s="17">
        <f t="shared" si="8"/>
        <v>0</v>
      </c>
      <c r="DC69" s="17">
        <f t="shared" si="8"/>
        <v>0</v>
      </c>
      <c r="DD69" s="17">
        <f t="shared" si="8"/>
        <v>0</v>
      </c>
      <c r="DE69" s="33"/>
    </row>
    <row r="70" spans="1:109" ht="14">
      <c r="A70" s="386"/>
      <c r="B70" s="386"/>
      <c r="C70" s="386"/>
      <c r="D70" s="27" t="s">
        <v>3</v>
      </c>
      <c r="E70" s="16" t="s">
        <v>57</v>
      </c>
      <c r="F70" s="16" t="s">
        <v>57</v>
      </c>
      <c r="G70" s="17">
        <f>SUMPRODUCT($E$34:$E$37,G34:G37)/100</f>
        <v>0</v>
      </c>
      <c r="H70" s="17">
        <f>SUMPRODUCT($E$34:$E$37,H34:H37)/100</f>
        <v>0</v>
      </c>
      <c r="I70" s="17">
        <f>SUMPRODUCT($E$34:$E$37,I34:I37)/100</f>
        <v>0</v>
      </c>
      <c r="J70" s="17">
        <f>SUMPRODUCT($E$34:$E$37,J34:J37)/100</f>
        <v>0</v>
      </c>
      <c r="K70" s="17">
        <f t="shared" ref="K70:BV70" si="9">SUMPRODUCT($E$34:$E$37,K34:K37)/100</f>
        <v>0</v>
      </c>
      <c r="L70" s="17">
        <f t="shared" si="9"/>
        <v>0</v>
      </c>
      <c r="M70" s="17">
        <f t="shared" si="9"/>
        <v>0</v>
      </c>
      <c r="N70" s="17">
        <f t="shared" si="9"/>
        <v>0</v>
      </c>
      <c r="O70" s="17">
        <f t="shared" si="9"/>
        <v>0</v>
      </c>
      <c r="P70" s="17">
        <f t="shared" si="9"/>
        <v>0</v>
      </c>
      <c r="Q70" s="17">
        <f t="shared" si="9"/>
        <v>0</v>
      </c>
      <c r="R70" s="17">
        <f t="shared" si="9"/>
        <v>0</v>
      </c>
      <c r="S70" s="17">
        <f t="shared" si="9"/>
        <v>0</v>
      </c>
      <c r="T70" s="17">
        <f t="shared" si="9"/>
        <v>0</v>
      </c>
      <c r="U70" s="17">
        <f t="shared" si="9"/>
        <v>0</v>
      </c>
      <c r="V70" s="17">
        <f t="shared" si="9"/>
        <v>0</v>
      </c>
      <c r="W70" s="17">
        <f t="shared" si="9"/>
        <v>0</v>
      </c>
      <c r="X70" s="17">
        <f t="shared" si="9"/>
        <v>0</v>
      </c>
      <c r="Y70" s="17">
        <f t="shared" si="9"/>
        <v>0</v>
      </c>
      <c r="Z70" s="17">
        <f t="shared" si="9"/>
        <v>0</v>
      </c>
      <c r="AA70" s="17">
        <f t="shared" si="9"/>
        <v>0</v>
      </c>
      <c r="AB70" s="17">
        <f t="shared" si="9"/>
        <v>0</v>
      </c>
      <c r="AC70" s="17">
        <f t="shared" si="9"/>
        <v>0</v>
      </c>
      <c r="AD70" s="17">
        <f t="shared" si="9"/>
        <v>0</v>
      </c>
      <c r="AE70" s="17">
        <f t="shared" si="9"/>
        <v>0</v>
      </c>
      <c r="AF70" s="17">
        <f t="shared" si="9"/>
        <v>0</v>
      </c>
      <c r="AG70" s="17">
        <f t="shared" si="9"/>
        <v>0</v>
      </c>
      <c r="AH70" s="17">
        <f t="shared" si="9"/>
        <v>0</v>
      </c>
      <c r="AI70" s="17">
        <f t="shared" si="9"/>
        <v>0</v>
      </c>
      <c r="AJ70" s="17">
        <f t="shared" si="9"/>
        <v>0</v>
      </c>
      <c r="AK70" s="17">
        <f t="shared" si="9"/>
        <v>0</v>
      </c>
      <c r="AL70" s="17">
        <f t="shared" si="9"/>
        <v>0</v>
      </c>
      <c r="AM70" s="17">
        <f t="shared" si="9"/>
        <v>0</v>
      </c>
      <c r="AN70" s="17">
        <f t="shared" si="9"/>
        <v>0</v>
      </c>
      <c r="AO70" s="17">
        <f t="shared" si="9"/>
        <v>0</v>
      </c>
      <c r="AP70" s="17">
        <f t="shared" si="9"/>
        <v>0</v>
      </c>
      <c r="AQ70" s="17">
        <f t="shared" si="9"/>
        <v>0</v>
      </c>
      <c r="AR70" s="17">
        <f t="shared" si="9"/>
        <v>0</v>
      </c>
      <c r="AS70" s="17">
        <f t="shared" si="9"/>
        <v>0</v>
      </c>
      <c r="AT70" s="17">
        <f t="shared" si="9"/>
        <v>0</v>
      </c>
      <c r="AU70" s="17">
        <f t="shared" si="9"/>
        <v>0</v>
      </c>
      <c r="AV70" s="17">
        <f t="shared" si="9"/>
        <v>0</v>
      </c>
      <c r="AW70" s="17">
        <f t="shared" si="9"/>
        <v>0</v>
      </c>
      <c r="AX70" s="17">
        <f t="shared" si="9"/>
        <v>0</v>
      </c>
      <c r="AY70" s="17">
        <f t="shared" si="9"/>
        <v>0</v>
      </c>
      <c r="AZ70" s="17">
        <f t="shared" si="9"/>
        <v>0</v>
      </c>
      <c r="BA70" s="17">
        <f t="shared" si="9"/>
        <v>0</v>
      </c>
      <c r="BB70" s="17">
        <f t="shared" si="9"/>
        <v>0</v>
      </c>
      <c r="BC70" s="17">
        <f t="shared" si="9"/>
        <v>0</v>
      </c>
      <c r="BD70" s="17">
        <f t="shared" si="9"/>
        <v>0</v>
      </c>
      <c r="BE70" s="17">
        <f t="shared" si="9"/>
        <v>0</v>
      </c>
      <c r="BF70" s="17">
        <f t="shared" si="9"/>
        <v>0</v>
      </c>
      <c r="BG70" s="17">
        <f t="shared" si="9"/>
        <v>0</v>
      </c>
      <c r="BH70" s="17">
        <f t="shared" si="9"/>
        <v>0</v>
      </c>
      <c r="BI70" s="17">
        <f t="shared" si="9"/>
        <v>0</v>
      </c>
      <c r="BJ70" s="17">
        <f t="shared" si="9"/>
        <v>0</v>
      </c>
      <c r="BK70" s="17">
        <f t="shared" si="9"/>
        <v>0</v>
      </c>
      <c r="BL70" s="17">
        <f t="shared" si="9"/>
        <v>0</v>
      </c>
      <c r="BM70" s="17">
        <f t="shared" si="9"/>
        <v>0</v>
      </c>
      <c r="BN70" s="17">
        <f t="shared" si="9"/>
        <v>0</v>
      </c>
      <c r="BO70" s="17">
        <f t="shared" si="9"/>
        <v>0</v>
      </c>
      <c r="BP70" s="17">
        <f t="shared" si="9"/>
        <v>0</v>
      </c>
      <c r="BQ70" s="17">
        <f t="shared" si="9"/>
        <v>0</v>
      </c>
      <c r="BR70" s="17">
        <f t="shared" si="9"/>
        <v>0</v>
      </c>
      <c r="BS70" s="17">
        <f t="shared" si="9"/>
        <v>0</v>
      </c>
      <c r="BT70" s="17">
        <f t="shared" si="9"/>
        <v>0</v>
      </c>
      <c r="BU70" s="17">
        <f t="shared" si="9"/>
        <v>0</v>
      </c>
      <c r="BV70" s="17">
        <f t="shared" si="9"/>
        <v>0</v>
      </c>
      <c r="BW70" s="17">
        <f t="shared" ref="BW70:DD70" si="10">SUMPRODUCT($E$34:$E$37,BW34:BW37)/100</f>
        <v>0</v>
      </c>
      <c r="BX70" s="17">
        <f t="shared" si="10"/>
        <v>0</v>
      </c>
      <c r="BY70" s="17">
        <f t="shared" si="10"/>
        <v>0</v>
      </c>
      <c r="BZ70" s="17">
        <f t="shared" si="10"/>
        <v>0</v>
      </c>
      <c r="CA70" s="17">
        <f t="shared" si="10"/>
        <v>0</v>
      </c>
      <c r="CB70" s="17">
        <f t="shared" si="10"/>
        <v>0</v>
      </c>
      <c r="CC70" s="17">
        <f t="shared" si="10"/>
        <v>0</v>
      </c>
      <c r="CD70" s="17">
        <f t="shared" si="10"/>
        <v>0</v>
      </c>
      <c r="CE70" s="17">
        <f t="shared" si="10"/>
        <v>0</v>
      </c>
      <c r="CF70" s="17">
        <f t="shared" si="10"/>
        <v>0</v>
      </c>
      <c r="CG70" s="17">
        <f t="shared" si="10"/>
        <v>0</v>
      </c>
      <c r="CH70" s="17">
        <f t="shared" si="10"/>
        <v>0</v>
      </c>
      <c r="CI70" s="17">
        <f t="shared" si="10"/>
        <v>0</v>
      </c>
      <c r="CJ70" s="17">
        <f t="shared" si="10"/>
        <v>0</v>
      </c>
      <c r="CK70" s="17">
        <f t="shared" si="10"/>
        <v>0</v>
      </c>
      <c r="CL70" s="17">
        <f t="shared" si="10"/>
        <v>0</v>
      </c>
      <c r="CM70" s="17">
        <f t="shared" si="10"/>
        <v>0</v>
      </c>
      <c r="CN70" s="17">
        <f t="shared" si="10"/>
        <v>0</v>
      </c>
      <c r="CO70" s="17">
        <f t="shared" si="10"/>
        <v>0</v>
      </c>
      <c r="CP70" s="17">
        <f t="shared" si="10"/>
        <v>0</v>
      </c>
      <c r="CQ70" s="17">
        <f t="shared" si="10"/>
        <v>0</v>
      </c>
      <c r="CR70" s="17">
        <f t="shared" si="10"/>
        <v>0</v>
      </c>
      <c r="CS70" s="17">
        <f t="shared" si="10"/>
        <v>0</v>
      </c>
      <c r="CT70" s="17">
        <f t="shared" si="10"/>
        <v>0</v>
      </c>
      <c r="CU70" s="17">
        <f t="shared" si="10"/>
        <v>0</v>
      </c>
      <c r="CV70" s="17">
        <f t="shared" si="10"/>
        <v>0</v>
      </c>
      <c r="CW70" s="17">
        <f t="shared" si="10"/>
        <v>0</v>
      </c>
      <c r="CX70" s="17">
        <f t="shared" si="10"/>
        <v>0</v>
      </c>
      <c r="CY70" s="17">
        <f t="shared" si="10"/>
        <v>0</v>
      </c>
      <c r="CZ70" s="17">
        <f t="shared" si="10"/>
        <v>0</v>
      </c>
      <c r="DA70" s="17">
        <f t="shared" si="10"/>
        <v>0</v>
      </c>
      <c r="DB70" s="17">
        <f t="shared" si="10"/>
        <v>0</v>
      </c>
      <c r="DC70" s="17">
        <f t="shared" si="10"/>
        <v>0</v>
      </c>
      <c r="DD70" s="17">
        <f t="shared" si="10"/>
        <v>0</v>
      </c>
      <c r="DE70" s="33"/>
    </row>
    <row r="71" spans="1:109">
      <c r="A71" s="386"/>
      <c r="B71" s="386"/>
      <c r="C71" s="386"/>
      <c r="D71" s="28" t="s">
        <v>34</v>
      </c>
      <c r="E71" s="16" t="s">
        <v>57</v>
      </c>
      <c r="F71" s="16" t="s">
        <v>57</v>
      </c>
      <c r="G71" s="17">
        <f>SUM(G67:G70)</f>
        <v>0</v>
      </c>
      <c r="H71" s="17">
        <f>SUM(H67:H70)</f>
        <v>0</v>
      </c>
      <c r="I71" s="17">
        <f>SUM(I67:I70)</f>
        <v>0</v>
      </c>
      <c r="J71" s="17">
        <f>SUM(J67:J70)</f>
        <v>0</v>
      </c>
      <c r="K71" s="17">
        <f t="shared" ref="K71:BV71" si="11">SUM(K67:K70)</f>
        <v>0</v>
      </c>
      <c r="L71" s="17">
        <f t="shared" si="11"/>
        <v>0</v>
      </c>
      <c r="M71" s="17">
        <f t="shared" si="11"/>
        <v>0</v>
      </c>
      <c r="N71" s="17">
        <f t="shared" si="11"/>
        <v>0</v>
      </c>
      <c r="O71" s="17">
        <f t="shared" si="11"/>
        <v>0</v>
      </c>
      <c r="P71" s="17">
        <f t="shared" si="11"/>
        <v>0</v>
      </c>
      <c r="Q71" s="17">
        <f t="shared" si="11"/>
        <v>0</v>
      </c>
      <c r="R71" s="17">
        <f t="shared" si="11"/>
        <v>0</v>
      </c>
      <c r="S71" s="17">
        <f t="shared" si="11"/>
        <v>0</v>
      </c>
      <c r="T71" s="17">
        <f t="shared" si="11"/>
        <v>0</v>
      </c>
      <c r="U71" s="17">
        <f t="shared" si="11"/>
        <v>0</v>
      </c>
      <c r="V71" s="17">
        <f t="shared" si="11"/>
        <v>0</v>
      </c>
      <c r="W71" s="17">
        <f t="shared" si="11"/>
        <v>0</v>
      </c>
      <c r="X71" s="17">
        <f t="shared" si="11"/>
        <v>0</v>
      </c>
      <c r="Y71" s="17">
        <f t="shared" si="11"/>
        <v>0</v>
      </c>
      <c r="Z71" s="17">
        <f t="shared" si="11"/>
        <v>0</v>
      </c>
      <c r="AA71" s="17">
        <f t="shared" si="11"/>
        <v>0</v>
      </c>
      <c r="AB71" s="17">
        <f t="shared" si="11"/>
        <v>0</v>
      </c>
      <c r="AC71" s="17">
        <f t="shared" si="11"/>
        <v>0</v>
      </c>
      <c r="AD71" s="17">
        <f t="shared" si="11"/>
        <v>0</v>
      </c>
      <c r="AE71" s="17">
        <f t="shared" si="11"/>
        <v>0</v>
      </c>
      <c r="AF71" s="17">
        <f t="shared" si="11"/>
        <v>0</v>
      </c>
      <c r="AG71" s="17">
        <f t="shared" si="11"/>
        <v>0</v>
      </c>
      <c r="AH71" s="17">
        <f t="shared" si="11"/>
        <v>0</v>
      </c>
      <c r="AI71" s="17">
        <f t="shared" si="11"/>
        <v>0</v>
      </c>
      <c r="AJ71" s="17">
        <f t="shared" si="11"/>
        <v>0</v>
      </c>
      <c r="AK71" s="17">
        <f t="shared" si="11"/>
        <v>0</v>
      </c>
      <c r="AL71" s="17">
        <f t="shared" si="11"/>
        <v>0</v>
      </c>
      <c r="AM71" s="17">
        <f t="shared" si="11"/>
        <v>0</v>
      </c>
      <c r="AN71" s="17">
        <f t="shared" si="11"/>
        <v>0</v>
      </c>
      <c r="AO71" s="17">
        <f t="shared" si="11"/>
        <v>0</v>
      </c>
      <c r="AP71" s="17">
        <f t="shared" si="11"/>
        <v>0</v>
      </c>
      <c r="AQ71" s="17">
        <f t="shared" si="11"/>
        <v>0</v>
      </c>
      <c r="AR71" s="17">
        <f t="shared" si="11"/>
        <v>0</v>
      </c>
      <c r="AS71" s="17">
        <f t="shared" si="11"/>
        <v>0</v>
      </c>
      <c r="AT71" s="17">
        <f t="shared" si="11"/>
        <v>0</v>
      </c>
      <c r="AU71" s="17">
        <f t="shared" si="11"/>
        <v>0</v>
      </c>
      <c r="AV71" s="17">
        <f t="shared" si="11"/>
        <v>0</v>
      </c>
      <c r="AW71" s="17">
        <f t="shared" si="11"/>
        <v>0</v>
      </c>
      <c r="AX71" s="17">
        <f t="shared" si="11"/>
        <v>0</v>
      </c>
      <c r="AY71" s="17">
        <f t="shared" si="11"/>
        <v>0</v>
      </c>
      <c r="AZ71" s="17">
        <f t="shared" si="11"/>
        <v>0</v>
      </c>
      <c r="BA71" s="17">
        <f t="shared" si="11"/>
        <v>0</v>
      </c>
      <c r="BB71" s="17">
        <f t="shared" si="11"/>
        <v>0</v>
      </c>
      <c r="BC71" s="17">
        <f t="shared" si="11"/>
        <v>0</v>
      </c>
      <c r="BD71" s="17">
        <f t="shared" si="11"/>
        <v>0</v>
      </c>
      <c r="BE71" s="17">
        <f t="shared" si="11"/>
        <v>0</v>
      </c>
      <c r="BF71" s="17">
        <f t="shared" si="11"/>
        <v>0</v>
      </c>
      <c r="BG71" s="17">
        <f t="shared" si="11"/>
        <v>0</v>
      </c>
      <c r="BH71" s="17">
        <f t="shared" si="11"/>
        <v>0</v>
      </c>
      <c r="BI71" s="17">
        <f t="shared" si="11"/>
        <v>0</v>
      </c>
      <c r="BJ71" s="17">
        <f t="shared" si="11"/>
        <v>0</v>
      </c>
      <c r="BK71" s="17">
        <f t="shared" si="11"/>
        <v>0</v>
      </c>
      <c r="BL71" s="17">
        <f t="shared" si="11"/>
        <v>0</v>
      </c>
      <c r="BM71" s="17">
        <f t="shared" si="11"/>
        <v>0</v>
      </c>
      <c r="BN71" s="17">
        <f t="shared" si="11"/>
        <v>0</v>
      </c>
      <c r="BO71" s="17">
        <f t="shared" si="11"/>
        <v>0</v>
      </c>
      <c r="BP71" s="17">
        <f t="shared" si="11"/>
        <v>0</v>
      </c>
      <c r="BQ71" s="17">
        <f t="shared" si="11"/>
        <v>0</v>
      </c>
      <c r="BR71" s="17">
        <f t="shared" si="11"/>
        <v>0</v>
      </c>
      <c r="BS71" s="17">
        <f t="shared" si="11"/>
        <v>0</v>
      </c>
      <c r="BT71" s="17">
        <f t="shared" si="11"/>
        <v>0</v>
      </c>
      <c r="BU71" s="17">
        <f t="shared" si="11"/>
        <v>0</v>
      </c>
      <c r="BV71" s="17">
        <f t="shared" si="11"/>
        <v>0</v>
      </c>
      <c r="BW71" s="17">
        <f t="shared" ref="BW71:DD71" si="12">SUM(BW67:BW70)</f>
        <v>0</v>
      </c>
      <c r="BX71" s="17">
        <f t="shared" si="12"/>
        <v>0</v>
      </c>
      <c r="BY71" s="17">
        <f t="shared" si="12"/>
        <v>0</v>
      </c>
      <c r="BZ71" s="17">
        <f t="shared" si="12"/>
        <v>0</v>
      </c>
      <c r="CA71" s="17">
        <f t="shared" si="12"/>
        <v>0</v>
      </c>
      <c r="CB71" s="17">
        <f t="shared" si="12"/>
        <v>0</v>
      </c>
      <c r="CC71" s="17">
        <f t="shared" si="12"/>
        <v>0</v>
      </c>
      <c r="CD71" s="17">
        <f t="shared" si="12"/>
        <v>0</v>
      </c>
      <c r="CE71" s="17">
        <f t="shared" si="12"/>
        <v>0</v>
      </c>
      <c r="CF71" s="17">
        <f t="shared" si="12"/>
        <v>0</v>
      </c>
      <c r="CG71" s="17">
        <f t="shared" si="12"/>
        <v>0</v>
      </c>
      <c r="CH71" s="17">
        <f t="shared" si="12"/>
        <v>0</v>
      </c>
      <c r="CI71" s="17">
        <f t="shared" si="12"/>
        <v>0</v>
      </c>
      <c r="CJ71" s="17">
        <f t="shared" si="12"/>
        <v>0</v>
      </c>
      <c r="CK71" s="17">
        <f t="shared" si="12"/>
        <v>0</v>
      </c>
      <c r="CL71" s="17">
        <f t="shared" si="12"/>
        <v>0</v>
      </c>
      <c r="CM71" s="17">
        <f t="shared" si="12"/>
        <v>0</v>
      </c>
      <c r="CN71" s="17">
        <f t="shared" si="12"/>
        <v>0</v>
      </c>
      <c r="CO71" s="17">
        <f t="shared" si="12"/>
        <v>0</v>
      </c>
      <c r="CP71" s="17">
        <f t="shared" si="12"/>
        <v>0</v>
      </c>
      <c r="CQ71" s="17">
        <f t="shared" si="12"/>
        <v>0</v>
      </c>
      <c r="CR71" s="17">
        <f t="shared" si="12"/>
        <v>0</v>
      </c>
      <c r="CS71" s="17">
        <f t="shared" si="12"/>
        <v>0</v>
      </c>
      <c r="CT71" s="17">
        <f t="shared" si="12"/>
        <v>0</v>
      </c>
      <c r="CU71" s="17">
        <f t="shared" si="12"/>
        <v>0</v>
      </c>
      <c r="CV71" s="17">
        <f t="shared" si="12"/>
        <v>0</v>
      </c>
      <c r="CW71" s="17">
        <f t="shared" si="12"/>
        <v>0</v>
      </c>
      <c r="CX71" s="17">
        <f t="shared" si="12"/>
        <v>0</v>
      </c>
      <c r="CY71" s="17">
        <f t="shared" si="12"/>
        <v>0</v>
      </c>
      <c r="CZ71" s="17">
        <f t="shared" si="12"/>
        <v>0</v>
      </c>
      <c r="DA71" s="17">
        <f t="shared" si="12"/>
        <v>0</v>
      </c>
      <c r="DB71" s="17">
        <f t="shared" si="12"/>
        <v>0</v>
      </c>
      <c r="DC71" s="17">
        <f t="shared" si="12"/>
        <v>0</v>
      </c>
      <c r="DD71" s="17">
        <f t="shared" si="12"/>
        <v>0</v>
      </c>
      <c r="DE71" s="33"/>
    </row>
    <row r="72" spans="1:109">
      <c r="A72" s="4"/>
      <c r="B72" s="4"/>
      <c r="C72" s="4"/>
      <c r="D72" s="4"/>
      <c r="E72" s="4"/>
      <c r="F72" s="4"/>
    </row>
    <row r="73" spans="1:109">
      <c r="A73" s="4"/>
      <c r="B73" s="4"/>
      <c r="C73" s="4"/>
      <c r="D73" s="4"/>
      <c r="E73" s="4"/>
      <c r="F73" s="4"/>
      <c r="I73" s="65"/>
    </row>
    <row r="74" spans="1:109">
      <c r="A74" s="4"/>
      <c r="B74" s="4"/>
      <c r="C74" s="4"/>
      <c r="D74" s="4"/>
      <c r="E74" s="4"/>
      <c r="F74" s="4"/>
    </row>
    <row r="75" spans="1:109">
      <c r="A75" s="4"/>
      <c r="B75" s="4"/>
      <c r="C75" s="4"/>
      <c r="D75" s="4"/>
      <c r="E75" s="4"/>
      <c r="F75" s="4"/>
    </row>
    <row r="76" spans="1:109">
      <c r="A76" s="326"/>
      <c r="B76" s="326"/>
      <c r="C76" s="326"/>
      <c r="D76" s="4"/>
      <c r="E76" s="4"/>
      <c r="F76" s="4"/>
    </row>
  </sheetData>
  <sheetProtection formatCells="0" formatColumns="0" formatRows="0" insertColumns="0" insertRows="0" insertHyperlinks="0" deleteColumns="0" deleteRows="0" sort="0" autoFilter="0" pivotTables="0"/>
  <protectedRanges>
    <protectedRange sqref="H1:DE1 H4:DE4 J5:DE6 H67:DE1048576 J28:DE66 H7:DE27 H6:I6 J2:DE3" name="Диапазон1"/>
    <protectedRange sqref="H2:I3" name="Диапазон1_2"/>
    <protectedRange sqref="H5" name="Диапазон1_1_2"/>
    <protectedRange sqref="I5" name="Диапазон1_4_1"/>
    <protectedRange sqref="H28:I66" name="Диапазон1_6"/>
  </protectedRanges>
  <customSheetViews>
    <customSheetView guid="{C58577AC-84F7-41FE-9C1B-E37259F31505}" scale="85" hiddenRows="1" hiddenColumns="1" state="hidden">
      <selection activeCell="J2" sqref="J2"/>
      <pageMargins left="0.7" right="0.7" top="0.75" bottom="0.75" header="0.3" footer="0.3"/>
      <pageSetup paperSize="9" orientation="portrait" r:id="rId1"/>
    </customSheetView>
    <customSheetView guid="{B81A15F7-27F3-49E2-B426-C7176D26F228}" scale="85" hiddenRows="1" hiddenColumns="1">
      <selection activeCell="DG6" sqref="DG6"/>
      <pageMargins left="0.7" right="0.7" top="0.75" bottom="0.75" header="0.3" footer="0.3"/>
      <pageSetup paperSize="9" orientation="portrait" r:id="rId2"/>
    </customSheetView>
    <customSheetView guid="{1C24500D-78C6-4EED-A5DD-831582AD7DB7}" scale="85" hiddenRows="1" hiddenColumns="1">
      <selection activeCell="DG6" sqref="DG6"/>
      <pageMargins left="0.7" right="0.7" top="0.75" bottom="0.75" header="0.3" footer="0.3"/>
      <pageSetup paperSize="9" orientation="portrait" r:id="rId3"/>
    </customSheetView>
    <customSheetView guid="{53CEAE30-DC92-4820-8624-C39AF70628F9}" scale="85" hiddenRows="1" hiddenColumns="1">
      <selection activeCell="DG6" sqref="DG6"/>
      <pageMargins left="0.7" right="0.7" top="0.75" bottom="0.75" header="0.3" footer="0.3"/>
      <pageSetup paperSize="9" orientation="portrait" r:id="rId4"/>
    </customSheetView>
    <customSheetView guid="{DF4E1039-9906-49B2-B165-01E41C44BE5F}" scale="85" hiddenRows="1" hiddenColumns="1" topLeftCell="A3">
      <selection activeCell="J65" sqref="J65"/>
      <pageMargins left="0.7" right="0.7" top="0.75" bottom="0.75" header="0.3" footer="0.3"/>
      <pageSetup paperSize="9" orientation="portrait" r:id="rId5"/>
    </customSheetView>
  </customSheetViews>
  <mergeCells count="57">
    <mergeCell ref="A9:F9"/>
    <mergeCell ref="B7:F7"/>
    <mergeCell ref="B6:F6"/>
    <mergeCell ref="DE2:DE3"/>
    <mergeCell ref="A5:F5"/>
    <mergeCell ref="B8:F8"/>
    <mergeCell ref="A6:A8"/>
    <mergeCell ref="A1:J1"/>
    <mergeCell ref="A2:A3"/>
    <mergeCell ref="B2:B3"/>
    <mergeCell ref="C2:C3"/>
    <mergeCell ref="D2:D3"/>
    <mergeCell ref="A10:A19"/>
    <mergeCell ref="B10:B14"/>
    <mergeCell ref="C10:C12"/>
    <mergeCell ref="C13:C14"/>
    <mergeCell ref="B15:B19"/>
    <mergeCell ref="C15:C17"/>
    <mergeCell ref="C18:C19"/>
    <mergeCell ref="A38:E38"/>
    <mergeCell ref="A20:A21"/>
    <mergeCell ref="A22:E22"/>
    <mergeCell ref="A23:A30"/>
    <mergeCell ref="B23:B27"/>
    <mergeCell ref="C23:C25"/>
    <mergeCell ref="C26:C27"/>
    <mergeCell ref="B28:B30"/>
    <mergeCell ref="C28:C30"/>
    <mergeCell ref="A31:A32"/>
    <mergeCell ref="A33:E33"/>
    <mergeCell ref="A34:A36"/>
    <mergeCell ref="B34:B36"/>
    <mergeCell ref="C34:C36"/>
    <mergeCell ref="A59:B59"/>
    <mergeCell ref="A39:B39"/>
    <mergeCell ref="A40:B42"/>
    <mergeCell ref="C40:C42"/>
    <mergeCell ref="A43:B46"/>
    <mergeCell ref="C43:C46"/>
    <mergeCell ref="A47:B50"/>
    <mergeCell ref="C47:C50"/>
    <mergeCell ref="A66:B66"/>
    <mergeCell ref="A67:C71"/>
    <mergeCell ref="A76:C76"/>
    <mergeCell ref="F2:G2"/>
    <mergeCell ref="F3:G3"/>
    <mergeCell ref="A60:B60"/>
    <mergeCell ref="A61:B62"/>
    <mergeCell ref="C61:C62"/>
    <mergeCell ref="A63:B63"/>
    <mergeCell ref="A64:B64"/>
    <mergeCell ref="A65:B65"/>
    <mergeCell ref="A51:B54"/>
    <mergeCell ref="C51:C54"/>
    <mergeCell ref="A55:B57"/>
    <mergeCell ref="C55:C57"/>
    <mergeCell ref="A58:B58"/>
  </mergeCells>
  <conditionalFormatting sqref="H9:DD9">
    <cfRule type="cellIs" dxfId="0" priority="1" operator="equal">
      <formula>"х"</formula>
    </cfRule>
  </conditionalFormatting>
  <dataValidations count="1">
    <dataValidation type="list" allowBlank="1" showInputMessage="1" showErrorMessage="1" sqref="H5:DD5" xr:uid="{00000000-0002-0000-0700-000000000000}">
      <formula1>#REF!</formula1>
    </dataValidation>
  </dataValidations>
  <hyperlinks>
    <hyperlink ref="K6" r:id="rId6" display="договор\копия договора с приложениями и доп.соглашениями\Договор аренды №18-21 от 31.12.21 ООО ДСК.pdf" xr:uid="{00000000-0004-0000-0700-000000000000}"/>
  </hyperlinks>
  <pageMargins left="0.7" right="0.7" top="0.75" bottom="0.75" header="0.3" footer="0.3"/>
  <pageSetup paperSize="9" orientation="portrait" r:id="rId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DDDDD"/>
  </sheetPr>
  <dimension ref="A1:GZ74"/>
  <sheetViews>
    <sheetView topLeftCell="A31" zoomScale="80" zoomScaleNormal="80" workbookViewId="0">
      <selection activeCell="J2" sqref="J2"/>
    </sheetView>
  </sheetViews>
  <sheetFormatPr baseColWidth="10" defaultColWidth="11" defaultRowHeight="13" outlineLevelCol="1"/>
  <cols>
    <col min="1" max="1" width="11" style="1"/>
    <col min="2" max="2" width="8.6640625" style="1" customWidth="1"/>
    <col min="3" max="3" width="7.1640625" style="1" customWidth="1"/>
    <col min="4" max="4" width="13.1640625" style="1" customWidth="1"/>
    <col min="5" max="5" width="14.6640625" style="1" customWidth="1"/>
    <col min="6" max="6" width="6.83203125" style="1" customWidth="1"/>
    <col min="7" max="7" width="11.83203125" style="1" customWidth="1"/>
    <col min="8" max="8" width="17" style="1" customWidth="1"/>
    <col min="9" max="9" width="19.1640625" style="1" customWidth="1"/>
    <col min="10" max="10" width="18.33203125" style="1" customWidth="1"/>
    <col min="11" max="11" width="18.6640625" customWidth="1" outlineLevel="1"/>
    <col min="12" max="12" width="17.5" style="1" customWidth="1" outlineLevel="1"/>
    <col min="13" max="207" width="11" style="1" hidden="1" customWidth="1" outlineLevel="1"/>
    <col min="208" max="16384" width="11" style="1"/>
  </cols>
  <sheetData>
    <row r="1" spans="1:208" ht="60.75" customHeight="1">
      <c r="A1" s="371" t="e">
        <f>"Динамика условных единиц "&amp;INDEX(#REF!,#REF!)&amp;" в рамках реализации инвестиционной программы за "&amp;INDEX(#REF!,#REF!)&amp;" ("&amp;INDEX(#REF!,#REF!)&amp;")."</f>
        <v>#REF!</v>
      </c>
      <c r="B1" s="372"/>
      <c r="C1" s="372"/>
      <c r="D1" s="372"/>
      <c r="E1" s="372"/>
      <c r="F1" s="372"/>
      <c r="G1" s="372"/>
      <c r="H1" s="372"/>
      <c r="I1" s="372"/>
      <c r="J1" s="373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  <c r="DS1" s="30"/>
      <c r="DT1" s="30"/>
      <c r="DU1" s="30"/>
      <c r="DV1" s="30"/>
      <c r="DW1" s="30"/>
      <c r="DX1" s="30"/>
      <c r="DY1" s="30"/>
      <c r="DZ1" s="30"/>
      <c r="EA1" s="30"/>
      <c r="EB1" s="30"/>
      <c r="EC1" s="30"/>
      <c r="ED1" s="30"/>
      <c r="EE1" s="30"/>
      <c r="EF1" s="30"/>
      <c r="EG1" s="30"/>
      <c r="EH1" s="30"/>
      <c r="EI1" s="30"/>
      <c r="EJ1" s="30"/>
      <c r="EK1" s="30"/>
      <c r="EL1" s="30"/>
      <c r="EM1" s="30"/>
      <c r="EN1" s="30"/>
      <c r="EO1" s="30"/>
      <c r="EP1" s="30"/>
      <c r="EQ1" s="30"/>
      <c r="ER1" s="30"/>
      <c r="ES1" s="30"/>
      <c r="ET1" s="30"/>
      <c r="EU1" s="30"/>
      <c r="EV1" s="30"/>
      <c r="EW1" s="30"/>
      <c r="EX1" s="30"/>
      <c r="EY1" s="30"/>
      <c r="EZ1" s="30"/>
      <c r="FA1" s="30"/>
      <c r="FB1" s="30"/>
      <c r="FC1" s="30"/>
      <c r="FD1" s="30"/>
      <c r="FE1" s="30"/>
      <c r="FF1" s="30"/>
      <c r="FG1" s="30"/>
      <c r="FH1" s="30"/>
      <c r="FI1" s="30"/>
      <c r="FJ1" s="30"/>
      <c r="FK1" s="30"/>
      <c r="FL1" s="30"/>
      <c r="FM1" s="30"/>
      <c r="FN1" s="30"/>
      <c r="FO1" s="30"/>
      <c r="FP1" s="30"/>
      <c r="FQ1" s="30"/>
      <c r="FR1" s="30"/>
      <c r="FS1" s="30"/>
      <c r="FT1" s="30"/>
      <c r="FU1" s="30"/>
      <c r="FV1" s="30"/>
      <c r="FW1" s="30"/>
      <c r="FX1" s="30"/>
      <c r="FY1" s="30"/>
      <c r="FZ1" s="30"/>
      <c r="GA1" s="30"/>
      <c r="GB1" s="30"/>
      <c r="GC1" s="30"/>
      <c r="GD1" s="30"/>
      <c r="GE1" s="30"/>
      <c r="GF1" s="30"/>
      <c r="GG1" s="30"/>
      <c r="GH1" s="30"/>
      <c r="GI1" s="30"/>
      <c r="GJ1" s="30"/>
      <c r="GK1" s="30"/>
      <c r="GL1" s="30"/>
      <c r="GM1" s="30"/>
      <c r="GN1" s="30"/>
      <c r="GO1" s="30"/>
      <c r="GP1" s="30"/>
      <c r="GQ1" s="30"/>
      <c r="GR1" s="30"/>
      <c r="GS1" s="30"/>
      <c r="GT1" s="30"/>
      <c r="GU1" s="30"/>
      <c r="GV1" s="30"/>
      <c r="GW1" s="30"/>
      <c r="GX1" s="30"/>
      <c r="GY1" s="30"/>
      <c r="GZ1" s="31"/>
    </row>
    <row r="2" spans="1:208" ht="33" customHeight="1">
      <c r="A2" s="374"/>
      <c r="B2" s="375" t="s">
        <v>4</v>
      </c>
      <c r="C2" s="375" t="s">
        <v>38</v>
      </c>
      <c r="D2" s="375" t="s">
        <v>39</v>
      </c>
      <c r="E2" s="14" t="s">
        <v>59</v>
      </c>
      <c r="F2" s="388" t="s">
        <v>60</v>
      </c>
      <c r="G2" s="389"/>
      <c r="H2" s="7"/>
      <c r="I2" s="7"/>
      <c r="J2" s="7"/>
      <c r="K2" s="7"/>
      <c r="L2" s="7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384" t="s">
        <v>73</v>
      </c>
    </row>
    <row r="3" spans="1:208" ht="33" customHeight="1">
      <c r="A3" s="374"/>
      <c r="B3" s="375"/>
      <c r="C3" s="375"/>
      <c r="D3" s="375"/>
      <c r="E3" s="14" t="s">
        <v>58</v>
      </c>
      <c r="F3" s="368" t="s">
        <v>91</v>
      </c>
      <c r="G3" s="370"/>
      <c r="H3" s="72"/>
      <c r="I3" s="72"/>
      <c r="J3" s="72"/>
      <c r="K3" s="72"/>
      <c r="L3" s="72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385"/>
    </row>
    <row r="4" spans="1:208" s="6" customFormat="1" ht="33" customHeight="1">
      <c r="A4" s="388" t="s">
        <v>74</v>
      </c>
      <c r="B4" s="376" t="s">
        <v>90</v>
      </c>
      <c r="C4" s="376"/>
      <c r="D4" s="376"/>
      <c r="E4" s="376"/>
      <c r="F4" s="376"/>
      <c r="G4" s="15" t="s">
        <v>57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12"/>
    </row>
    <row r="5" spans="1:208" s="6" customFormat="1" ht="33" customHeight="1">
      <c r="A5" s="401"/>
      <c r="B5" s="376" t="s">
        <v>95</v>
      </c>
      <c r="C5" s="376"/>
      <c r="D5" s="376"/>
      <c r="E5" s="376"/>
      <c r="F5" s="376"/>
      <c r="G5" s="15" t="s">
        <v>57</v>
      </c>
      <c r="H5" s="73"/>
      <c r="I5" s="72"/>
      <c r="J5" s="7"/>
      <c r="K5" s="72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12"/>
    </row>
    <row r="6" spans="1:208" s="6" customFormat="1" ht="33" customHeight="1">
      <c r="A6" s="397"/>
      <c r="B6" s="376" t="s">
        <v>96</v>
      </c>
      <c r="C6" s="376"/>
      <c r="D6" s="376"/>
      <c r="E6" s="376"/>
      <c r="F6" s="376"/>
      <c r="G6" s="15" t="s">
        <v>57</v>
      </c>
      <c r="H6" s="74"/>
      <c r="I6" s="72"/>
      <c r="J6" s="7"/>
      <c r="K6" s="72"/>
      <c r="L6" s="68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12"/>
    </row>
    <row r="7" spans="1:208" s="6" customFormat="1" ht="33" customHeight="1">
      <c r="A7" s="368" t="s">
        <v>76</v>
      </c>
      <c r="B7" s="369"/>
      <c r="C7" s="369"/>
      <c r="D7" s="369"/>
      <c r="E7" s="369"/>
      <c r="F7" s="370"/>
      <c r="G7" s="15" t="s">
        <v>57</v>
      </c>
      <c r="H7" s="7"/>
      <c r="I7" s="7"/>
      <c r="J7" s="7"/>
      <c r="K7" s="7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</row>
    <row r="8" spans="1:208" ht="14">
      <c r="A8" s="379" t="s">
        <v>40</v>
      </c>
      <c r="B8" s="380">
        <v>220</v>
      </c>
      <c r="C8" s="379">
        <v>1</v>
      </c>
      <c r="D8" s="14" t="s">
        <v>43</v>
      </c>
      <c r="E8" s="16">
        <v>260</v>
      </c>
      <c r="F8" s="16" t="s">
        <v>57</v>
      </c>
      <c r="G8" s="17">
        <f>SUM(H8:GY8)</f>
        <v>0</v>
      </c>
      <c r="H8" s="69"/>
      <c r="I8" s="69"/>
      <c r="J8" s="69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</row>
    <row r="9" spans="1:208" ht="14">
      <c r="A9" s="379"/>
      <c r="B9" s="380"/>
      <c r="C9" s="379"/>
      <c r="D9" s="14" t="s">
        <v>41</v>
      </c>
      <c r="E9" s="16">
        <v>210</v>
      </c>
      <c r="F9" s="16" t="s">
        <v>57</v>
      </c>
      <c r="G9" s="17">
        <f t="shared" ref="G9:G64" si="0">SUM(H9:GY9)</f>
        <v>0</v>
      </c>
      <c r="H9" s="69"/>
      <c r="I9" s="69"/>
      <c r="J9" s="69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</row>
    <row r="10" spans="1:208" ht="14">
      <c r="A10" s="379"/>
      <c r="B10" s="380"/>
      <c r="C10" s="379"/>
      <c r="D10" s="14" t="s">
        <v>42</v>
      </c>
      <c r="E10" s="16">
        <v>140</v>
      </c>
      <c r="F10" s="16" t="s">
        <v>57</v>
      </c>
      <c r="G10" s="17">
        <f t="shared" si="0"/>
        <v>0</v>
      </c>
      <c r="H10" s="69"/>
      <c r="I10" s="69"/>
      <c r="J10" s="69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</row>
    <row r="11" spans="1:208" ht="14">
      <c r="A11" s="379"/>
      <c r="B11" s="380"/>
      <c r="C11" s="379">
        <v>2</v>
      </c>
      <c r="D11" s="14" t="s">
        <v>41</v>
      </c>
      <c r="E11" s="16">
        <v>270</v>
      </c>
      <c r="F11" s="16" t="s">
        <v>57</v>
      </c>
      <c r="G11" s="17">
        <f t="shared" si="0"/>
        <v>0</v>
      </c>
      <c r="H11" s="69"/>
      <c r="I11" s="69"/>
      <c r="J11" s="69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</row>
    <row r="12" spans="1:208" ht="14">
      <c r="A12" s="379"/>
      <c r="B12" s="380"/>
      <c r="C12" s="379"/>
      <c r="D12" s="14" t="s">
        <v>42</v>
      </c>
      <c r="E12" s="16">
        <v>180</v>
      </c>
      <c r="F12" s="16" t="s">
        <v>57</v>
      </c>
      <c r="G12" s="17">
        <f t="shared" si="0"/>
        <v>0</v>
      </c>
      <c r="H12" s="69"/>
      <c r="I12" s="69"/>
      <c r="J12" s="69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</row>
    <row r="13" spans="1:208" ht="14">
      <c r="A13" s="379"/>
      <c r="B13" s="380" t="s">
        <v>44</v>
      </c>
      <c r="C13" s="379">
        <v>1</v>
      </c>
      <c r="D13" s="14" t="s">
        <v>43</v>
      </c>
      <c r="E13" s="16">
        <v>180</v>
      </c>
      <c r="F13" s="16" t="s">
        <v>57</v>
      </c>
      <c r="G13" s="17">
        <f t="shared" si="0"/>
        <v>0</v>
      </c>
      <c r="H13" s="69"/>
      <c r="I13" s="69"/>
      <c r="J13" s="69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</row>
    <row r="14" spans="1:208" ht="14">
      <c r="A14" s="379"/>
      <c r="B14" s="380"/>
      <c r="C14" s="379"/>
      <c r="D14" s="14" t="s">
        <v>41</v>
      </c>
      <c r="E14" s="16">
        <v>160</v>
      </c>
      <c r="F14" s="16" t="s">
        <v>57</v>
      </c>
      <c r="G14" s="17">
        <f t="shared" si="0"/>
        <v>0</v>
      </c>
      <c r="H14" s="69"/>
      <c r="I14" s="69"/>
      <c r="J14" s="69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</row>
    <row r="15" spans="1:208" ht="14">
      <c r="A15" s="379"/>
      <c r="B15" s="380"/>
      <c r="C15" s="379"/>
      <c r="D15" s="14" t="s">
        <v>42</v>
      </c>
      <c r="E15" s="16">
        <v>130</v>
      </c>
      <c r="F15" s="16" t="s">
        <v>57</v>
      </c>
      <c r="G15" s="17">
        <f t="shared" si="0"/>
        <v>0</v>
      </c>
      <c r="H15" s="69"/>
      <c r="I15" s="69"/>
      <c r="J15" s="69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</row>
    <row r="16" spans="1:208" ht="14">
      <c r="A16" s="379"/>
      <c r="B16" s="380"/>
      <c r="C16" s="379">
        <v>2</v>
      </c>
      <c r="D16" s="14" t="s">
        <v>41</v>
      </c>
      <c r="E16" s="16">
        <v>190</v>
      </c>
      <c r="F16" s="16" t="s">
        <v>57</v>
      </c>
      <c r="G16" s="17">
        <f t="shared" si="0"/>
        <v>0</v>
      </c>
      <c r="H16" s="69"/>
      <c r="I16" s="69"/>
      <c r="J16" s="69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</row>
    <row r="17" spans="1:208" ht="14">
      <c r="A17" s="379"/>
      <c r="B17" s="380"/>
      <c r="C17" s="379"/>
      <c r="D17" s="14" t="s">
        <v>42</v>
      </c>
      <c r="E17" s="16">
        <v>160</v>
      </c>
      <c r="F17" s="16" t="s">
        <v>57</v>
      </c>
      <c r="G17" s="17">
        <f t="shared" si="0"/>
        <v>0</v>
      </c>
      <c r="H17" s="69"/>
      <c r="I17" s="69"/>
      <c r="J17" s="69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</row>
    <row r="18" spans="1:208">
      <c r="A18" s="379" t="s">
        <v>45</v>
      </c>
      <c r="B18" s="18">
        <v>220</v>
      </c>
      <c r="C18" s="19" t="s">
        <v>5</v>
      </c>
      <c r="D18" s="19" t="s">
        <v>5</v>
      </c>
      <c r="E18" s="16">
        <v>3000</v>
      </c>
      <c r="F18" s="16" t="s">
        <v>57</v>
      </c>
      <c r="G18" s="17">
        <f t="shared" si="0"/>
        <v>0</v>
      </c>
      <c r="H18" s="69"/>
      <c r="I18" s="69"/>
      <c r="J18" s="69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</row>
    <row r="19" spans="1:208">
      <c r="A19" s="379"/>
      <c r="B19" s="18">
        <v>110</v>
      </c>
      <c r="C19" s="19" t="s">
        <v>5</v>
      </c>
      <c r="D19" s="19" t="s">
        <v>5</v>
      </c>
      <c r="E19" s="16">
        <v>2300</v>
      </c>
      <c r="F19" s="16" t="s">
        <v>57</v>
      </c>
      <c r="G19" s="17">
        <f t="shared" si="0"/>
        <v>0</v>
      </c>
      <c r="H19" s="69"/>
      <c r="I19" s="69"/>
      <c r="J19" s="69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</row>
    <row r="20" spans="1:208">
      <c r="A20" s="381" t="s">
        <v>46</v>
      </c>
      <c r="B20" s="381"/>
      <c r="C20" s="381"/>
      <c r="D20" s="381"/>
      <c r="E20" s="381"/>
      <c r="F20" s="16" t="s">
        <v>57</v>
      </c>
      <c r="G20" s="17">
        <f t="shared" si="0"/>
        <v>0</v>
      </c>
      <c r="H20" s="69"/>
      <c r="I20" s="69"/>
      <c r="J20" s="69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</row>
    <row r="21" spans="1:208" ht="14">
      <c r="A21" s="375" t="s">
        <v>40</v>
      </c>
      <c r="B21" s="382">
        <v>35</v>
      </c>
      <c r="C21" s="375">
        <v>1</v>
      </c>
      <c r="D21" s="14" t="s">
        <v>43</v>
      </c>
      <c r="E21" s="16">
        <v>170</v>
      </c>
      <c r="F21" s="16" t="s">
        <v>57</v>
      </c>
      <c r="G21" s="17">
        <f t="shared" si="0"/>
        <v>0</v>
      </c>
      <c r="H21" s="69"/>
      <c r="I21" s="69"/>
      <c r="J21" s="69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</row>
    <row r="22" spans="1:208" ht="14">
      <c r="A22" s="375"/>
      <c r="B22" s="382"/>
      <c r="C22" s="375"/>
      <c r="D22" s="14" t="s">
        <v>41</v>
      </c>
      <c r="E22" s="16">
        <v>140</v>
      </c>
      <c r="F22" s="16" t="s">
        <v>57</v>
      </c>
      <c r="G22" s="17">
        <f t="shared" si="0"/>
        <v>0</v>
      </c>
      <c r="H22" s="69"/>
      <c r="I22" s="69"/>
      <c r="J22" s="69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</row>
    <row r="23" spans="1:208" ht="14">
      <c r="A23" s="375"/>
      <c r="B23" s="382"/>
      <c r="C23" s="375"/>
      <c r="D23" s="14" t="s">
        <v>42</v>
      </c>
      <c r="E23" s="16">
        <v>120</v>
      </c>
      <c r="F23" s="16" t="s">
        <v>57</v>
      </c>
      <c r="G23" s="17">
        <f t="shared" si="0"/>
        <v>0</v>
      </c>
      <c r="H23" s="69"/>
      <c r="I23" s="69"/>
      <c r="J23" s="69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</row>
    <row r="24" spans="1:208" ht="14">
      <c r="A24" s="375"/>
      <c r="B24" s="382"/>
      <c r="C24" s="375">
        <v>2</v>
      </c>
      <c r="D24" s="14" t="s">
        <v>41</v>
      </c>
      <c r="E24" s="16">
        <v>180</v>
      </c>
      <c r="F24" s="16" t="s">
        <v>57</v>
      </c>
      <c r="G24" s="17">
        <f t="shared" si="0"/>
        <v>0</v>
      </c>
      <c r="H24" s="69"/>
      <c r="I24" s="69"/>
      <c r="J24" s="69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</row>
    <row r="25" spans="1:208" ht="14">
      <c r="A25" s="375"/>
      <c r="B25" s="382"/>
      <c r="C25" s="375"/>
      <c r="D25" s="14" t="s">
        <v>42</v>
      </c>
      <c r="E25" s="16">
        <v>150</v>
      </c>
      <c r="F25" s="16" t="s">
        <v>57</v>
      </c>
      <c r="G25" s="17">
        <f t="shared" si="0"/>
        <v>0</v>
      </c>
      <c r="H25" s="69"/>
      <c r="I25" s="69"/>
      <c r="J25" s="69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</row>
    <row r="26" spans="1:208">
      <c r="A26" s="375"/>
      <c r="B26" s="377" t="s">
        <v>47</v>
      </c>
      <c r="C26" s="378" t="s">
        <v>5</v>
      </c>
      <c r="D26" s="16" t="s">
        <v>43</v>
      </c>
      <c r="E26" s="16">
        <v>160</v>
      </c>
      <c r="F26" s="16" t="s">
        <v>57</v>
      </c>
      <c r="G26" s="17">
        <f t="shared" si="0"/>
        <v>0</v>
      </c>
      <c r="H26" s="69"/>
      <c r="I26" s="69"/>
      <c r="J26" s="69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</row>
    <row r="27" spans="1:208" ht="26">
      <c r="A27" s="375"/>
      <c r="B27" s="377"/>
      <c r="C27" s="378"/>
      <c r="D27" s="20" t="s">
        <v>48</v>
      </c>
      <c r="E27" s="16">
        <v>140</v>
      </c>
      <c r="F27" s="16" t="s">
        <v>57</v>
      </c>
      <c r="G27" s="17">
        <f t="shared" si="0"/>
        <v>0</v>
      </c>
      <c r="H27" s="69"/>
      <c r="I27" s="69"/>
      <c r="J27" s="69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</row>
    <row r="28" spans="1:208">
      <c r="A28" s="375"/>
      <c r="B28" s="377"/>
      <c r="C28" s="378"/>
      <c r="D28" s="20" t="s">
        <v>49</v>
      </c>
      <c r="E28" s="16">
        <v>110</v>
      </c>
      <c r="F28" s="16" t="s">
        <v>57</v>
      </c>
      <c r="G28" s="17">
        <f t="shared" si="0"/>
        <v>0</v>
      </c>
      <c r="H28" s="69"/>
      <c r="I28" s="69"/>
      <c r="J28" s="69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</row>
    <row r="29" spans="1:208">
      <c r="A29" s="379" t="s">
        <v>45</v>
      </c>
      <c r="B29" s="18" t="s">
        <v>50</v>
      </c>
      <c r="C29" s="19" t="s">
        <v>5</v>
      </c>
      <c r="D29" s="19" t="s">
        <v>5</v>
      </c>
      <c r="E29" s="16">
        <v>470</v>
      </c>
      <c r="F29" s="16" t="s">
        <v>57</v>
      </c>
      <c r="G29" s="17">
        <f t="shared" si="0"/>
        <v>0</v>
      </c>
      <c r="H29" s="69"/>
      <c r="I29" s="69"/>
      <c r="J29" s="69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</row>
    <row r="30" spans="1:208">
      <c r="A30" s="379"/>
      <c r="B30" s="18" t="s">
        <v>51</v>
      </c>
      <c r="C30" s="19" t="s">
        <v>5</v>
      </c>
      <c r="D30" s="19" t="s">
        <v>5</v>
      </c>
      <c r="E30" s="16">
        <v>350</v>
      </c>
      <c r="F30" s="16" t="s">
        <v>57</v>
      </c>
      <c r="G30" s="17">
        <f t="shared" si="0"/>
        <v>0</v>
      </c>
      <c r="H30" s="69"/>
      <c r="I30" s="69"/>
      <c r="J30" s="69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</row>
    <row r="31" spans="1:208">
      <c r="A31" s="381" t="s">
        <v>52</v>
      </c>
      <c r="B31" s="381"/>
      <c r="C31" s="381"/>
      <c r="D31" s="381"/>
      <c r="E31" s="381"/>
      <c r="F31" s="16" t="s">
        <v>57</v>
      </c>
      <c r="G31" s="17">
        <f t="shared" si="0"/>
        <v>0</v>
      </c>
      <c r="H31" s="69"/>
      <c r="I31" s="69"/>
      <c r="J31" s="69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</row>
    <row r="32" spans="1:208">
      <c r="A32" s="375" t="s">
        <v>40</v>
      </c>
      <c r="B32" s="383" t="s">
        <v>53</v>
      </c>
      <c r="C32" s="375" t="s">
        <v>5</v>
      </c>
      <c r="D32" s="16" t="s">
        <v>43</v>
      </c>
      <c r="E32" s="16">
        <v>260</v>
      </c>
      <c r="F32" s="16" t="s">
        <v>57</v>
      </c>
      <c r="G32" s="17">
        <f t="shared" si="0"/>
        <v>0</v>
      </c>
      <c r="H32" s="69"/>
      <c r="I32" s="69"/>
      <c r="J32" s="69"/>
      <c r="K32" s="69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</row>
    <row r="33" spans="1:208" ht="28">
      <c r="A33" s="375"/>
      <c r="B33" s="383"/>
      <c r="C33" s="375"/>
      <c r="D33" s="21" t="s">
        <v>48</v>
      </c>
      <c r="E33" s="16">
        <v>220</v>
      </c>
      <c r="F33" s="16" t="s">
        <v>57</v>
      </c>
      <c r="G33" s="17">
        <f t="shared" si="0"/>
        <v>0</v>
      </c>
      <c r="H33" s="12"/>
      <c r="I33" s="76"/>
      <c r="J33" s="12"/>
      <c r="K33" s="12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</row>
    <row r="34" spans="1:208" ht="14">
      <c r="A34" s="375"/>
      <c r="B34" s="383"/>
      <c r="C34" s="375"/>
      <c r="D34" s="21" t="s">
        <v>49</v>
      </c>
      <c r="E34" s="16">
        <v>150</v>
      </c>
      <c r="F34" s="16" t="s">
        <v>57</v>
      </c>
      <c r="G34" s="17">
        <f t="shared" si="0"/>
        <v>0</v>
      </c>
      <c r="H34" s="12"/>
      <c r="I34" s="76"/>
      <c r="J34" s="12"/>
      <c r="K34" s="7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</row>
    <row r="35" spans="1:208" ht="14">
      <c r="A35" s="14" t="s">
        <v>45</v>
      </c>
      <c r="B35" s="22" t="s">
        <v>54</v>
      </c>
      <c r="C35" s="19" t="s">
        <v>5</v>
      </c>
      <c r="D35" s="19" t="s">
        <v>5</v>
      </c>
      <c r="E35" s="16">
        <v>270</v>
      </c>
      <c r="F35" s="16" t="s">
        <v>57</v>
      </c>
      <c r="G35" s="17">
        <f t="shared" si="0"/>
        <v>0</v>
      </c>
      <c r="H35" s="69"/>
      <c r="I35" s="69"/>
      <c r="J35" s="69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</row>
    <row r="36" spans="1:208">
      <c r="A36" s="381" t="s">
        <v>55</v>
      </c>
      <c r="B36" s="381"/>
      <c r="C36" s="381"/>
      <c r="D36" s="381"/>
      <c r="E36" s="381"/>
      <c r="F36" s="16" t="s">
        <v>57</v>
      </c>
      <c r="G36" s="17">
        <f t="shared" si="0"/>
        <v>0</v>
      </c>
      <c r="H36" s="69"/>
      <c r="I36" s="69"/>
      <c r="J36" s="69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</row>
    <row r="37" spans="1:208" ht="42">
      <c r="A37" s="368" t="s">
        <v>1</v>
      </c>
      <c r="B37" s="370"/>
      <c r="C37" s="23" t="s">
        <v>62</v>
      </c>
      <c r="D37" s="23" t="s">
        <v>4</v>
      </c>
      <c r="E37" s="23" t="s">
        <v>37</v>
      </c>
      <c r="F37" s="16" t="s">
        <v>57</v>
      </c>
      <c r="G37" s="17">
        <f t="shared" si="0"/>
        <v>0</v>
      </c>
      <c r="H37" s="69"/>
      <c r="I37" s="69"/>
      <c r="J37" s="69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</row>
    <row r="38" spans="1:208">
      <c r="A38" s="375" t="s">
        <v>8</v>
      </c>
      <c r="B38" s="375"/>
      <c r="C38" s="375" t="s">
        <v>9</v>
      </c>
      <c r="D38" s="14">
        <v>220</v>
      </c>
      <c r="E38" s="15">
        <v>210</v>
      </c>
      <c r="F38" s="16" t="s">
        <v>57</v>
      </c>
      <c r="G38" s="17">
        <f t="shared" si="0"/>
        <v>0</v>
      </c>
      <c r="H38" s="69"/>
      <c r="I38" s="69"/>
      <c r="J38" s="69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</row>
    <row r="39" spans="1:208" ht="14">
      <c r="A39" s="375"/>
      <c r="B39" s="375"/>
      <c r="C39" s="375"/>
      <c r="D39" s="14" t="s">
        <v>10</v>
      </c>
      <c r="E39" s="15">
        <v>105</v>
      </c>
      <c r="F39" s="16" t="s">
        <v>57</v>
      </c>
      <c r="G39" s="17">
        <f t="shared" si="0"/>
        <v>0</v>
      </c>
      <c r="H39" s="69"/>
      <c r="I39" s="69"/>
      <c r="J39" s="69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</row>
    <row r="40" spans="1:208">
      <c r="A40" s="375"/>
      <c r="B40" s="375"/>
      <c r="C40" s="375"/>
      <c r="D40" s="14">
        <v>35</v>
      </c>
      <c r="E40" s="15">
        <v>75</v>
      </c>
      <c r="F40" s="16" t="s">
        <v>57</v>
      </c>
      <c r="G40" s="17">
        <f t="shared" si="0"/>
        <v>0</v>
      </c>
      <c r="H40" s="69"/>
      <c r="I40" s="69"/>
      <c r="J40" s="69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</row>
    <row r="41" spans="1:208">
      <c r="A41" s="375" t="s">
        <v>11</v>
      </c>
      <c r="B41" s="375"/>
      <c r="C41" s="375" t="s">
        <v>12</v>
      </c>
      <c r="D41" s="14">
        <v>220</v>
      </c>
      <c r="E41" s="15">
        <v>14</v>
      </c>
      <c r="F41" s="16" t="s">
        <v>57</v>
      </c>
      <c r="G41" s="17">
        <f t="shared" si="0"/>
        <v>0</v>
      </c>
      <c r="H41" s="69"/>
      <c r="I41" s="69"/>
      <c r="J41" s="69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</row>
    <row r="42" spans="1:208" ht="14">
      <c r="A42" s="375"/>
      <c r="B42" s="375"/>
      <c r="C42" s="375"/>
      <c r="D42" s="14" t="s">
        <v>10</v>
      </c>
      <c r="E42" s="15">
        <v>7.8</v>
      </c>
      <c r="F42" s="16" t="s">
        <v>57</v>
      </c>
      <c r="G42" s="17">
        <f t="shared" si="0"/>
        <v>0</v>
      </c>
      <c r="H42" s="69"/>
      <c r="I42" s="69"/>
      <c r="J42" s="69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</row>
    <row r="43" spans="1:208">
      <c r="A43" s="375"/>
      <c r="B43" s="375"/>
      <c r="C43" s="375"/>
      <c r="D43" s="14">
        <v>35</v>
      </c>
      <c r="E43" s="15">
        <v>2.1</v>
      </c>
      <c r="F43" s="16" t="s">
        <v>57</v>
      </c>
      <c r="G43" s="17">
        <f t="shared" si="0"/>
        <v>0</v>
      </c>
      <c r="H43" s="69"/>
      <c r="I43" s="69"/>
      <c r="J43" s="69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</row>
    <row r="44" spans="1:208">
      <c r="A44" s="375"/>
      <c r="B44" s="375"/>
      <c r="C44" s="375"/>
      <c r="D44" s="24" t="s">
        <v>13</v>
      </c>
      <c r="E44" s="25">
        <v>1</v>
      </c>
      <c r="F44" s="16" t="s">
        <v>57</v>
      </c>
      <c r="G44" s="17">
        <f t="shared" si="0"/>
        <v>0</v>
      </c>
      <c r="H44" s="69"/>
      <c r="I44" s="69"/>
      <c r="J44" s="69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</row>
    <row r="45" spans="1:208">
      <c r="A45" s="375" t="s">
        <v>14</v>
      </c>
      <c r="B45" s="375"/>
      <c r="C45" s="375" t="s">
        <v>15</v>
      </c>
      <c r="D45" s="14">
        <v>220</v>
      </c>
      <c r="E45" s="15">
        <v>43</v>
      </c>
      <c r="F45" s="16" t="s">
        <v>57</v>
      </c>
      <c r="G45" s="17">
        <f t="shared" si="0"/>
        <v>0</v>
      </c>
      <c r="H45" s="69"/>
      <c r="I45" s="69"/>
      <c r="J45" s="69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</row>
    <row r="46" spans="1:208" ht="14">
      <c r="A46" s="375"/>
      <c r="B46" s="375"/>
      <c r="C46" s="375"/>
      <c r="D46" s="14" t="s">
        <v>10</v>
      </c>
      <c r="E46" s="15">
        <v>26</v>
      </c>
      <c r="F46" s="16" t="s">
        <v>57</v>
      </c>
      <c r="G46" s="17">
        <f t="shared" si="0"/>
        <v>0</v>
      </c>
      <c r="H46" s="69"/>
      <c r="I46" s="69"/>
      <c r="J46" s="69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</row>
    <row r="47" spans="1:208">
      <c r="A47" s="375"/>
      <c r="B47" s="375"/>
      <c r="C47" s="375"/>
      <c r="D47" s="14">
        <v>35</v>
      </c>
      <c r="E47" s="15">
        <v>11</v>
      </c>
      <c r="F47" s="16" t="s">
        <v>57</v>
      </c>
      <c r="G47" s="17">
        <f t="shared" si="0"/>
        <v>0</v>
      </c>
      <c r="H47" s="69"/>
      <c r="I47" s="69"/>
      <c r="J47" s="69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</row>
    <row r="48" spans="1:208">
      <c r="A48" s="375"/>
      <c r="B48" s="375"/>
      <c r="C48" s="375"/>
      <c r="D48" s="24" t="s">
        <v>13</v>
      </c>
      <c r="E48" s="15">
        <v>5.5</v>
      </c>
      <c r="F48" s="16" t="s">
        <v>57</v>
      </c>
      <c r="G48" s="17">
        <f t="shared" si="0"/>
        <v>0</v>
      </c>
      <c r="H48" s="69"/>
      <c r="I48" s="69"/>
      <c r="J48" s="69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</row>
    <row r="49" spans="1:208">
      <c r="A49" s="375" t="s">
        <v>16</v>
      </c>
      <c r="B49" s="375"/>
      <c r="C49" s="375" t="s">
        <v>17</v>
      </c>
      <c r="D49" s="14">
        <v>220</v>
      </c>
      <c r="E49" s="14">
        <v>23</v>
      </c>
      <c r="F49" s="16" t="s">
        <v>57</v>
      </c>
      <c r="G49" s="17">
        <f t="shared" si="0"/>
        <v>0</v>
      </c>
      <c r="H49" s="69"/>
      <c r="I49" s="69"/>
      <c r="J49" s="69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</row>
    <row r="50" spans="1:208" ht="14">
      <c r="A50" s="375"/>
      <c r="B50" s="375"/>
      <c r="C50" s="375"/>
      <c r="D50" s="14" t="s">
        <v>10</v>
      </c>
      <c r="E50" s="14">
        <v>14</v>
      </c>
      <c r="F50" s="16" t="s">
        <v>57</v>
      </c>
      <c r="G50" s="17">
        <f t="shared" si="0"/>
        <v>0</v>
      </c>
      <c r="H50" s="69"/>
      <c r="I50" s="69"/>
      <c r="J50" s="69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</row>
    <row r="51" spans="1:208">
      <c r="A51" s="375"/>
      <c r="B51" s="375"/>
      <c r="C51" s="375"/>
      <c r="D51" s="14">
        <v>35</v>
      </c>
      <c r="E51" s="14">
        <v>6.4</v>
      </c>
      <c r="F51" s="16" t="s">
        <v>57</v>
      </c>
      <c r="G51" s="17">
        <f t="shared" si="0"/>
        <v>0</v>
      </c>
      <c r="H51" s="69"/>
      <c r="I51" s="69"/>
      <c r="J51" s="69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</row>
    <row r="52" spans="1:208">
      <c r="A52" s="375"/>
      <c r="B52" s="375"/>
      <c r="C52" s="375"/>
      <c r="D52" s="24" t="s">
        <v>13</v>
      </c>
      <c r="E52" s="14">
        <v>3.1</v>
      </c>
      <c r="F52" s="16" t="s">
        <v>57</v>
      </c>
      <c r="G52" s="17">
        <f t="shared" si="0"/>
        <v>0</v>
      </c>
      <c r="H52" s="69"/>
      <c r="I52" s="69"/>
      <c r="J52" s="69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</row>
    <row r="53" spans="1:208">
      <c r="A53" s="375" t="s">
        <v>18</v>
      </c>
      <c r="B53" s="375"/>
      <c r="C53" s="375" t="s">
        <v>12</v>
      </c>
      <c r="D53" s="14">
        <v>220</v>
      </c>
      <c r="E53" s="14">
        <v>19</v>
      </c>
      <c r="F53" s="16" t="s">
        <v>57</v>
      </c>
      <c r="G53" s="17">
        <f t="shared" si="0"/>
        <v>0</v>
      </c>
      <c r="H53" s="71"/>
      <c r="I53" s="71"/>
      <c r="J53" s="71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0"/>
    </row>
    <row r="54" spans="1:208" ht="14">
      <c r="A54" s="375"/>
      <c r="B54" s="375"/>
      <c r="C54" s="375"/>
      <c r="D54" s="14" t="s">
        <v>10</v>
      </c>
      <c r="E54" s="14">
        <v>9.5</v>
      </c>
      <c r="F54" s="16" t="s">
        <v>57</v>
      </c>
      <c r="G54" s="17">
        <f t="shared" si="0"/>
        <v>0</v>
      </c>
      <c r="H54" s="71"/>
      <c r="I54" s="71"/>
      <c r="J54" s="71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0"/>
    </row>
    <row r="55" spans="1:208">
      <c r="A55" s="375"/>
      <c r="B55" s="375"/>
      <c r="C55" s="375"/>
      <c r="D55" s="14">
        <v>35</v>
      </c>
      <c r="E55" s="14">
        <v>4.7</v>
      </c>
      <c r="F55" s="16" t="s">
        <v>57</v>
      </c>
      <c r="G55" s="17">
        <f t="shared" si="0"/>
        <v>0</v>
      </c>
      <c r="H55" s="69"/>
      <c r="I55" s="69"/>
      <c r="J55" s="69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</row>
    <row r="56" spans="1:208" ht="14">
      <c r="A56" s="375" t="s">
        <v>19</v>
      </c>
      <c r="B56" s="375"/>
      <c r="C56" s="14" t="s">
        <v>17</v>
      </c>
      <c r="D56" s="26" t="s">
        <v>13</v>
      </c>
      <c r="E56" s="14">
        <v>2.2999999999999998</v>
      </c>
      <c r="F56" s="16" t="s">
        <v>57</v>
      </c>
      <c r="G56" s="17">
        <f t="shared" si="0"/>
        <v>0</v>
      </c>
      <c r="H56" s="69"/>
      <c r="I56" s="69"/>
      <c r="J56" s="69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</row>
    <row r="57" spans="1:208" ht="14">
      <c r="A57" s="375" t="s">
        <v>20</v>
      </c>
      <c r="B57" s="375"/>
      <c r="C57" s="14" t="s">
        <v>17</v>
      </c>
      <c r="D57" s="26" t="s">
        <v>13</v>
      </c>
      <c r="E57" s="14">
        <v>26</v>
      </c>
      <c r="F57" s="16" t="s">
        <v>57</v>
      </c>
      <c r="G57" s="17">
        <f t="shared" si="0"/>
        <v>0</v>
      </c>
      <c r="H57" s="69"/>
      <c r="I57" s="69"/>
      <c r="J57" s="69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</row>
    <row r="58" spans="1:208" ht="14">
      <c r="A58" s="375" t="s">
        <v>21</v>
      </c>
      <c r="B58" s="375"/>
      <c r="C58" s="14" t="s">
        <v>17</v>
      </c>
      <c r="D58" s="26" t="s">
        <v>13</v>
      </c>
      <c r="E58" s="14">
        <v>48</v>
      </c>
      <c r="F58" s="16" t="s">
        <v>57</v>
      </c>
      <c r="G58" s="17">
        <f t="shared" si="0"/>
        <v>0</v>
      </c>
      <c r="H58" s="69"/>
      <c r="I58" s="69"/>
      <c r="J58" s="69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</row>
    <row r="59" spans="1:208">
      <c r="A59" s="375" t="s">
        <v>22</v>
      </c>
      <c r="B59" s="375"/>
      <c r="C59" s="375" t="s">
        <v>23</v>
      </c>
      <c r="D59" s="14">
        <v>35</v>
      </c>
      <c r="E59" s="14">
        <v>2.4</v>
      </c>
      <c r="F59" s="16" t="s">
        <v>57</v>
      </c>
      <c r="G59" s="17">
        <f t="shared" si="0"/>
        <v>0</v>
      </c>
      <c r="H59" s="69"/>
      <c r="I59" s="69"/>
      <c r="J59" s="69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</row>
    <row r="60" spans="1:208">
      <c r="A60" s="375"/>
      <c r="B60" s="375"/>
      <c r="C60" s="375"/>
      <c r="D60" s="26" t="s">
        <v>13</v>
      </c>
      <c r="E60" s="14">
        <v>2.4</v>
      </c>
      <c r="F60" s="16" t="s">
        <v>57</v>
      </c>
      <c r="G60" s="17">
        <f t="shared" si="0"/>
        <v>0</v>
      </c>
      <c r="H60" s="69"/>
      <c r="I60" s="69"/>
      <c r="J60" s="69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</row>
    <row r="61" spans="1:208" ht="14">
      <c r="A61" s="375" t="s">
        <v>24</v>
      </c>
      <c r="B61" s="375"/>
      <c r="C61" s="14" t="s">
        <v>25</v>
      </c>
      <c r="D61" s="26" t="s">
        <v>13</v>
      </c>
      <c r="E61" s="14">
        <v>2.5</v>
      </c>
      <c r="F61" s="16" t="s">
        <v>57</v>
      </c>
      <c r="G61" s="17">
        <f t="shared" si="0"/>
        <v>0</v>
      </c>
      <c r="H61" s="69"/>
      <c r="I61" s="69"/>
      <c r="J61" s="69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</row>
    <row r="62" spans="1:208" ht="28">
      <c r="A62" s="375" t="s">
        <v>26</v>
      </c>
      <c r="B62" s="375"/>
      <c r="C62" s="14" t="s">
        <v>27</v>
      </c>
      <c r="D62" s="26" t="s">
        <v>13</v>
      </c>
      <c r="E62" s="14">
        <v>2.2999999999999998</v>
      </c>
      <c r="F62" s="16" t="s">
        <v>57</v>
      </c>
      <c r="G62" s="17">
        <f t="shared" si="0"/>
        <v>0</v>
      </c>
      <c r="H62" s="69"/>
      <c r="I62" s="69"/>
      <c r="J62" s="69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</row>
    <row r="63" spans="1:208" ht="28">
      <c r="A63" s="375" t="s">
        <v>28</v>
      </c>
      <c r="B63" s="375"/>
      <c r="C63" s="14" t="s">
        <v>27</v>
      </c>
      <c r="D63" s="26" t="s">
        <v>13</v>
      </c>
      <c r="E63" s="14">
        <v>3</v>
      </c>
      <c r="F63" s="16" t="s">
        <v>57</v>
      </c>
      <c r="G63" s="17">
        <f t="shared" si="0"/>
        <v>0</v>
      </c>
      <c r="H63" s="69"/>
      <c r="I63" s="69"/>
      <c r="J63" s="69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</row>
    <row r="64" spans="1:208" ht="24" customHeight="1">
      <c r="A64" s="375" t="s">
        <v>29</v>
      </c>
      <c r="B64" s="375"/>
      <c r="C64" s="14" t="s">
        <v>30</v>
      </c>
      <c r="D64" s="14">
        <v>35</v>
      </c>
      <c r="E64" s="14">
        <v>3.5</v>
      </c>
      <c r="F64" s="16" t="s">
        <v>57</v>
      </c>
      <c r="G64" s="17">
        <f t="shared" si="0"/>
        <v>0</v>
      </c>
      <c r="H64" s="69"/>
      <c r="I64" s="69"/>
      <c r="J64" s="69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</row>
    <row r="65" spans="1:208" ht="14">
      <c r="A65" s="386" t="s">
        <v>0</v>
      </c>
      <c r="B65" s="386"/>
      <c r="C65" s="386"/>
      <c r="D65" s="27" t="s">
        <v>2</v>
      </c>
      <c r="E65" s="16" t="s">
        <v>57</v>
      </c>
      <c r="F65" s="16" t="s">
        <v>57</v>
      </c>
      <c r="G65" s="17">
        <f>SUM(SUMPRODUCT($E$8:$E$19,G8:G19)/100,SUMPRODUCT($E$38:$E$39,G38:G39),SUMPRODUCT($E$41:$E$42,G41:G42),SUMPRODUCT($E$45:$E$46,G45:G46),SUMPRODUCT($E$49:$E$50,G49:G50),SUMPRODUCT($E$53:$E$54,G53:G54))</f>
        <v>0</v>
      </c>
      <c r="H65" s="17">
        <f>SUM(SUMPRODUCT($E$8:$E$19,H8:H19)/100,SUMPRODUCT($E$38:$E$39,H38:H39),SUMPRODUCT($E$41:$E$42,H41:H42),SUMPRODUCT($E$45:$E$46,H45:H46),SUMPRODUCT($E$49:$E$50,H49:H50),SUMPRODUCT($E$53:$E$54,H53:H54))</f>
        <v>0</v>
      </c>
      <c r="I65" s="17">
        <f t="shared" ref="I65:BT65" si="1">SUM(SUMPRODUCT($E$8:$E$19,I8:I19)/100,SUMPRODUCT($E$38:$E$39,I38:I39),SUMPRODUCT($E$41:$E$42,I41:I42),SUMPRODUCT($E$45:$E$46,I45:I46),SUMPRODUCT($E$49:$E$50,I49:I50),SUMPRODUCT($E$53:$E$54,I53:I54))</f>
        <v>0</v>
      </c>
      <c r="J65" s="32">
        <f t="shared" si="1"/>
        <v>0</v>
      </c>
      <c r="K65" s="32">
        <f t="shared" si="1"/>
        <v>0</v>
      </c>
      <c r="L65" s="32">
        <f t="shared" si="1"/>
        <v>0</v>
      </c>
      <c r="M65" s="32">
        <f t="shared" si="1"/>
        <v>0</v>
      </c>
      <c r="N65" s="32">
        <f t="shared" si="1"/>
        <v>0</v>
      </c>
      <c r="O65" s="32">
        <f t="shared" si="1"/>
        <v>0</v>
      </c>
      <c r="P65" s="32">
        <f t="shared" si="1"/>
        <v>0</v>
      </c>
      <c r="Q65" s="32">
        <f t="shared" si="1"/>
        <v>0</v>
      </c>
      <c r="R65" s="32">
        <f t="shared" si="1"/>
        <v>0</v>
      </c>
      <c r="S65" s="32">
        <f t="shared" si="1"/>
        <v>0</v>
      </c>
      <c r="T65" s="32">
        <f t="shared" si="1"/>
        <v>0</v>
      </c>
      <c r="U65" s="32">
        <f t="shared" si="1"/>
        <v>0</v>
      </c>
      <c r="V65" s="32">
        <f t="shared" si="1"/>
        <v>0</v>
      </c>
      <c r="W65" s="32">
        <f t="shared" si="1"/>
        <v>0</v>
      </c>
      <c r="X65" s="32">
        <f t="shared" si="1"/>
        <v>0</v>
      </c>
      <c r="Y65" s="32">
        <f t="shared" si="1"/>
        <v>0</v>
      </c>
      <c r="Z65" s="32">
        <f t="shared" si="1"/>
        <v>0</v>
      </c>
      <c r="AA65" s="32">
        <f t="shared" si="1"/>
        <v>0</v>
      </c>
      <c r="AB65" s="32">
        <f t="shared" si="1"/>
        <v>0</v>
      </c>
      <c r="AC65" s="32">
        <f t="shared" si="1"/>
        <v>0</v>
      </c>
      <c r="AD65" s="32">
        <f t="shared" si="1"/>
        <v>0</v>
      </c>
      <c r="AE65" s="32">
        <f t="shared" si="1"/>
        <v>0</v>
      </c>
      <c r="AF65" s="32">
        <f t="shared" si="1"/>
        <v>0</v>
      </c>
      <c r="AG65" s="32">
        <f t="shared" si="1"/>
        <v>0</v>
      </c>
      <c r="AH65" s="32">
        <f t="shared" si="1"/>
        <v>0</v>
      </c>
      <c r="AI65" s="32">
        <f t="shared" si="1"/>
        <v>0</v>
      </c>
      <c r="AJ65" s="32">
        <f t="shared" si="1"/>
        <v>0</v>
      </c>
      <c r="AK65" s="32">
        <f t="shared" si="1"/>
        <v>0</v>
      </c>
      <c r="AL65" s="32">
        <f t="shared" si="1"/>
        <v>0</v>
      </c>
      <c r="AM65" s="32">
        <f t="shared" si="1"/>
        <v>0</v>
      </c>
      <c r="AN65" s="32">
        <f t="shared" si="1"/>
        <v>0</v>
      </c>
      <c r="AO65" s="32">
        <f t="shared" si="1"/>
        <v>0</v>
      </c>
      <c r="AP65" s="32">
        <f t="shared" si="1"/>
        <v>0</v>
      </c>
      <c r="AQ65" s="32">
        <f t="shared" si="1"/>
        <v>0</v>
      </c>
      <c r="AR65" s="32">
        <f t="shared" si="1"/>
        <v>0</v>
      </c>
      <c r="AS65" s="32">
        <f t="shared" si="1"/>
        <v>0</v>
      </c>
      <c r="AT65" s="32">
        <f t="shared" si="1"/>
        <v>0</v>
      </c>
      <c r="AU65" s="32">
        <f t="shared" si="1"/>
        <v>0</v>
      </c>
      <c r="AV65" s="32">
        <f t="shared" si="1"/>
        <v>0</v>
      </c>
      <c r="AW65" s="32">
        <f t="shared" si="1"/>
        <v>0</v>
      </c>
      <c r="AX65" s="32">
        <f t="shared" si="1"/>
        <v>0</v>
      </c>
      <c r="AY65" s="32">
        <f t="shared" si="1"/>
        <v>0</v>
      </c>
      <c r="AZ65" s="32">
        <f t="shared" si="1"/>
        <v>0</v>
      </c>
      <c r="BA65" s="32">
        <f t="shared" si="1"/>
        <v>0</v>
      </c>
      <c r="BB65" s="32">
        <f t="shared" si="1"/>
        <v>0</v>
      </c>
      <c r="BC65" s="32">
        <f t="shared" si="1"/>
        <v>0</v>
      </c>
      <c r="BD65" s="32">
        <f t="shared" si="1"/>
        <v>0</v>
      </c>
      <c r="BE65" s="32">
        <f t="shared" si="1"/>
        <v>0</v>
      </c>
      <c r="BF65" s="32">
        <f t="shared" si="1"/>
        <v>0</v>
      </c>
      <c r="BG65" s="32">
        <f t="shared" si="1"/>
        <v>0</v>
      </c>
      <c r="BH65" s="32">
        <f t="shared" si="1"/>
        <v>0</v>
      </c>
      <c r="BI65" s="32">
        <f t="shared" si="1"/>
        <v>0</v>
      </c>
      <c r="BJ65" s="32">
        <f t="shared" si="1"/>
        <v>0</v>
      </c>
      <c r="BK65" s="32">
        <f t="shared" si="1"/>
        <v>0</v>
      </c>
      <c r="BL65" s="32">
        <f t="shared" si="1"/>
        <v>0</v>
      </c>
      <c r="BM65" s="32">
        <f t="shared" si="1"/>
        <v>0</v>
      </c>
      <c r="BN65" s="32">
        <f t="shared" si="1"/>
        <v>0</v>
      </c>
      <c r="BO65" s="32">
        <f t="shared" si="1"/>
        <v>0</v>
      </c>
      <c r="BP65" s="32">
        <f t="shared" si="1"/>
        <v>0</v>
      </c>
      <c r="BQ65" s="32">
        <f t="shared" si="1"/>
        <v>0</v>
      </c>
      <c r="BR65" s="32">
        <f t="shared" si="1"/>
        <v>0</v>
      </c>
      <c r="BS65" s="32">
        <f t="shared" si="1"/>
        <v>0</v>
      </c>
      <c r="BT65" s="32">
        <f t="shared" si="1"/>
        <v>0</v>
      </c>
      <c r="BU65" s="32">
        <f t="shared" ref="BU65:EF65" si="2">SUM(SUMPRODUCT($E$8:$E$19,BU8:BU19)/100,SUMPRODUCT($E$38:$E$39,BU38:BU39),SUMPRODUCT($E$41:$E$42,BU41:BU42),SUMPRODUCT($E$45:$E$46,BU45:BU46),SUMPRODUCT($E$49:$E$50,BU49:BU50),SUMPRODUCT($E$53:$E$54,BU53:BU54))</f>
        <v>0</v>
      </c>
      <c r="BV65" s="32">
        <f t="shared" si="2"/>
        <v>0</v>
      </c>
      <c r="BW65" s="32">
        <f t="shared" si="2"/>
        <v>0</v>
      </c>
      <c r="BX65" s="32">
        <f t="shared" si="2"/>
        <v>0</v>
      </c>
      <c r="BY65" s="32">
        <f t="shared" si="2"/>
        <v>0</v>
      </c>
      <c r="BZ65" s="32">
        <f t="shared" si="2"/>
        <v>0</v>
      </c>
      <c r="CA65" s="32">
        <f t="shared" si="2"/>
        <v>0</v>
      </c>
      <c r="CB65" s="32">
        <f t="shared" si="2"/>
        <v>0</v>
      </c>
      <c r="CC65" s="32">
        <f t="shared" si="2"/>
        <v>0</v>
      </c>
      <c r="CD65" s="32">
        <f t="shared" si="2"/>
        <v>0</v>
      </c>
      <c r="CE65" s="32">
        <f t="shared" si="2"/>
        <v>0</v>
      </c>
      <c r="CF65" s="32">
        <f t="shared" si="2"/>
        <v>0</v>
      </c>
      <c r="CG65" s="32">
        <f t="shared" si="2"/>
        <v>0</v>
      </c>
      <c r="CH65" s="32">
        <f t="shared" si="2"/>
        <v>0</v>
      </c>
      <c r="CI65" s="32">
        <f t="shared" si="2"/>
        <v>0</v>
      </c>
      <c r="CJ65" s="32">
        <f t="shared" si="2"/>
        <v>0</v>
      </c>
      <c r="CK65" s="32">
        <f t="shared" si="2"/>
        <v>0</v>
      </c>
      <c r="CL65" s="32">
        <f t="shared" si="2"/>
        <v>0</v>
      </c>
      <c r="CM65" s="32">
        <f t="shared" si="2"/>
        <v>0</v>
      </c>
      <c r="CN65" s="32">
        <f t="shared" si="2"/>
        <v>0</v>
      </c>
      <c r="CO65" s="32">
        <f t="shared" si="2"/>
        <v>0</v>
      </c>
      <c r="CP65" s="32">
        <f t="shared" si="2"/>
        <v>0</v>
      </c>
      <c r="CQ65" s="32">
        <f t="shared" si="2"/>
        <v>0</v>
      </c>
      <c r="CR65" s="32">
        <f t="shared" si="2"/>
        <v>0</v>
      </c>
      <c r="CS65" s="32">
        <f t="shared" si="2"/>
        <v>0</v>
      </c>
      <c r="CT65" s="32">
        <f t="shared" si="2"/>
        <v>0</v>
      </c>
      <c r="CU65" s="32">
        <f t="shared" si="2"/>
        <v>0</v>
      </c>
      <c r="CV65" s="32">
        <f t="shared" si="2"/>
        <v>0</v>
      </c>
      <c r="CW65" s="32">
        <f t="shared" si="2"/>
        <v>0</v>
      </c>
      <c r="CX65" s="32">
        <f t="shared" si="2"/>
        <v>0</v>
      </c>
      <c r="CY65" s="32">
        <f t="shared" si="2"/>
        <v>0</v>
      </c>
      <c r="CZ65" s="32">
        <f t="shared" si="2"/>
        <v>0</v>
      </c>
      <c r="DA65" s="32">
        <f t="shared" si="2"/>
        <v>0</v>
      </c>
      <c r="DB65" s="32">
        <f t="shared" si="2"/>
        <v>0</v>
      </c>
      <c r="DC65" s="32">
        <f t="shared" si="2"/>
        <v>0</v>
      </c>
      <c r="DD65" s="32">
        <f t="shared" si="2"/>
        <v>0</v>
      </c>
      <c r="DE65" s="32">
        <f t="shared" si="2"/>
        <v>0</v>
      </c>
      <c r="DF65" s="32">
        <f t="shared" si="2"/>
        <v>0</v>
      </c>
      <c r="DG65" s="32">
        <f t="shared" si="2"/>
        <v>0</v>
      </c>
      <c r="DH65" s="32">
        <f t="shared" si="2"/>
        <v>0</v>
      </c>
      <c r="DI65" s="32">
        <f t="shared" si="2"/>
        <v>0</v>
      </c>
      <c r="DJ65" s="32">
        <f t="shared" si="2"/>
        <v>0</v>
      </c>
      <c r="DK65" s="32">
        <f t="shared" si="2"/>
        <v>0</v>
      </c>
      <c r="DL65" s="32">
        <f t="shared" si="2"/>
        <v>0</v>
      </c>
      <c r="DM65" s="32">
        <f t="shared" si="2"/>
        <v>0</v>
      </c>
      <c r="DN65" s="32">
        <f t="shared" si="2"/>
        <v>0</v>
      </c>
      <c r="DO65" s="32">
        <f t="shared" si="2"/>
        <v>0</v>
      </c>
      <c r="DP65" s="32">
        <f t="shared" si="2"/>
        <v>0</v>
      </c>
      <c r="DQ65" s="32">
        <f t="shared" si="2"/>
        <v>0</v>
      </c>
      <c r="DR65" s="32">
        <f t="shared" si="2"/>
        <v>0</v>
      </c>
      <c r="DS65" s="32">
        <f t="shared" si="2"/>
        <v>0</v>
      </c>
      <c r="DT65" s="32">
        <f t="shared" si="2"/>
        <v>0</v>
      </c>
      <c r="DU65" s="32">
        <f t="shared" si="2"/>
        <v>0</v>
      </c>
      <c r="DV65" s="32">
        <f t="shared" si="2"/>
        <v>0</v>
      </c>
      <c r="DW65" s="32">
        <f t="shared" si="2"/>
        <v>0</v>
      </c>
      <c r="DX65" s="32">
        <f t="shared" si="2"/>
        <v>0</v>
      </c>
      <c r="DY65" s="32">
        <f t="shared" si="2"/>
        <v>0</v>
      </c>
      <c r="DZ65" s="32">
        <f t="shared" si="2"/>
        <v>0</v>
      </c>
      <c r="EA65" s="32">
        <f t="shared" si="2"/>
        <v>0</v>
      </c>
      <c r="EB65" s="32">
        <f t="shared" si="2"/>
        <v>0</v>
      </c>
      <c r="EC65" s="32">
        <f t="shared" si="2"/>
        <v>0</v>
      </c>
      <c r="ED65" s="32">
        <f t="shared" si="2"/>
        <v>0</v>
      </c>
      <c r="EE65" s="32">
        <f t="shared" si="2"/>
        <v>0</v>
      </c>
      <c r="EF65" s="32">
        <f t="shared" si="2"/>
        <v>0</v>
      </c>
      <c r="EG65" s="32">
        <f t="shared" ref="EG65:GR65" si="3">SUM(SUMPRODUCT($E$8:$E$19,EG8:EG19)/100,SUMPRODUCT($E$38:$E$39,EG38:EG39),SUMPRODUCT($E$41:$E$42,EG41:EG42),SUMPRODUCT($E$45:$E$46,EG45:EG46),SUMPRODUCT($E$49:$E$50,EG49:EG50),SUMPRODUCT($E$53:$E$54,EG53:EG54))</f>
        <v>0</v>
      </c>
      <c r="EH65" s="32">
        <f t="shared" si="3"/>
        <v>0</v>
      </c>
      <c r="EI65" s="32">
        <f t="shared" si="3"/>
        <v>0</v>
      </c>
      <c r="EJ65" s="32">
        <f t="shared" si="3"/>
        <v>0</v>
      </c>
      <c r="EK65" s="32">
        <f t="shared" si="3"/>
        <v>0</v>
      </c>
      <c r="EL65" s="32">
        <f t="shared" si="3"/>
        <v>0</v>
      </c>
      <c r="EM65" s="32">
        <f t="shared" si="3"/>
        <v>0</v>
      </c>
      <c r="EN65" s="32">
        <f t="shared" si="3"/>
        <v>0</v>
      </c>
      <c r="EO65" s="32">
        <f t="shared" si="3"/>
        <v>0</v>
      </c>
      <c r="EP65" s="32">
        <f t="shared" si="3"/>
        <v>0</v>
      </c>
      <c r="EQ65" s="32">
        <f t="shared" si="3"/>
        <v>0</v>
      </c>
      <c r="ER65" s="32">
        <f t="shared" si="3"/>
        <v>0</v>
      </c>
      <c r="ES65" s="32">
        <f t="shared" si="3"/>
        <v>0</v>
      </c>
      <c r="ET65" s="32">
        <f t="shared" si="3"/>
        <v>0</v>
      </c>
      <c r="EU65" s="32">
        <f t="shared" si="3"/>
        <v>0</v>
      </c>
      <c r="EV65" s="32">
        <f t="shared" si="3"/>
        <v>0</v>
      </c>
      <c r="EW65" s="32">
        <f t="shared" si="3"/>
        <v>0</v>
      </c>
      <c r="EX65" s="32">
        <f t="shared" si="3"/>
        <v>0</v>
      </c>
      <c r="EY65" s="32">
        <f t="shared" si="3"/>
        <v>0</v>
      </c>
      <c r="EZ65" s="32">
        <f t="shared" si="3"/>
        <v>0</v>
      </c>
      <c r="FA65" s="32">
        <f t="shared" si="3"/>
        <v>0</v>
      </c>
      <c r="FB65" s="32">
        <f t="shared" si="3"/>
        <v>0</v>
      </c>
      <c r="FC65" s="32">
        <f t="shared" si="3"/>
        <v>0</v>
      </c>
      <c r="FD65" s="32">
        <f t="shared" si="3"/>
        <v>0</v>
      </c>
      <c r="FE65" s="32">
        <f t="shared" si="3"/>
        <v>0</v>
      </c>
      <c r="FF65" s="32">
        <f t="shared" si="3"/>
        <v>0</v>
      </c>
      <c r="FG65" s="32">
        <f t="shared" si="3"/>
        <v>0</v>
      </c>
      <c r="FH65" s="32">
        <f t="shared" si="3"/>
        <v>0</v>
      </c>
      <c r="FI65" s="32">
        <f t="shared" si="3"/>
        <v>0</v>
      </c>
      <c r="FJ65" s="32">
        <f t="shared" si="3"/>
        <v>0</v>
      </c>
      <c r="FK65" s="32">
        <f t="shared" si="3"/>
        <v>0</v>
      </c>
      <c r="FL65" s="32">
        <f t="shared" si="3"/>
        <v>0</v>
      </c>
      <c r="FM65" s="32">
        <f t="shared" si="3"/>
        <v>0</v>
      </c>
      <c r="FN65" s="32">
        <f t="shared" si="3"/>
        <v>0</v>
      </c>
      <c r="FO65" s="32">
        <f t="shared" si="3"/>
        <v>0</v>
      </c>
      <c r="FP65" s="32">
        <f t="shared" si="3"/>
        <v>0</v>
      </c>
      <c r="FQ65" s="32">
        <f t="shared" si="3"/>
        <v>0</v>
      </c>
      <c r="FR65" s="32">
        <f t="shared" si="3"/>
        <v>0</v>
      </c>
      <c r="FS65" s="32">
        <f t="shared" si="3"/>
        <v>0</v>
      </c>
      <c r="FT65" s="32">
        <f t="shared" si="3"/>
        <v>0</v>
      </c>
      <c r="FU65" s="32">
        <f t="shared" si="3"/>
        <v>0</v>
      </c>
      <c r="FV65" s="32">
        <f t="shared" si="3"/>
        <v>0</v>
      </c>
      <c r="FW65" s="32">
        <f t="shared" si="3"/>
        <v>0</v>
      </c>
      <c r="FX65" s="32">
        <f t="shared" si="3"/>
        <v>0</v>
      </c>
      <c r="FY65" s="32">
        <f t="shared" si="3"/>
        <v>0</v>
      </c>
      <c r="FZ65" s="32">
        <f t="shared" si="3"/>
        <v>0</v>
      </c>
      <c r="GA65" s="32">
        <f t="shared" si="3"/>
        <v>0</v>
      </c>
      <c r="GB65" s="32">
        <f t="shared" si="3"/>
        <v>0</v>
      </c>
      <c r="GC65" s="32">
        <f t="shared" si="3"/>
        <v>0</v>
      </c>
      <c r="GD65" s="32">
        <f t="shared" si="3"/>
        <v>0</v>
      </c>
      <c r="GE65" s="32">
        <f t="shared" si="3"/>
        <v>0</v>
      </c>
      <c r="GF65" s="32">
        <f t="shared" si="3"/>
        <v>0</v>
      </c>
      <c r="GG65" s="32">
        <f t="shared" si="3"/>
        <v>0</v>
      </c>
      <c r="GH65" s="32">
        <f t="shared" si="3"/>
        <v>0</v>
      </c>
      <c r="GI65" s="32">
        <f t="shared" si="3"/>
        <v>0</v>
      </c>
      <c r="GJ65" s="32">
        <f t="shared" si="3"/>
        <v>0</v>
      </c>
      <c r="GK65" s="32">
        <f t="shared" si="3"/>
        <v>0</v>
      </c>
      <c r="GL65" s="32">
        <f t="shared" si="3"/>
        <v>0</v>
      </c>
      <c r="GM65" s="32">
        <f t="shared" si="3"/>
        <v>0</v>
      </c>
      <c r="GN65" s="32">
        <f t="shared" si="3"/>
        <v>0</v>
      </c>
      <c r="GO65" s="32">
        <f t="shared" si="3"/>
        <v>0</v>
      </c>
      <c r="GP65" s="32">
        <f t="shared" si="3"/>
        <v>0</v>
      </c>
      <c r="GQ65" s="32">
        <f t="shared" si="3"/>
        <v>0</v>
      </c>
      <c r="GR65" s="32">
        <f t="shared" si="3"/>
        <v>0</v>
      </c>
      <c r="GS65" s="32">
        <f t="shared" ref="GS65:GY65" si="4">SUM(SUMPRODUCT($E$8:$E$19,GS8:GS19)/100,SUMPRODUCT($E$38:$E$39,GS38:GS39),SUMPRODUCT($E$41:$E$42,GS41:GS42),SUMPRODUCT($E$45:$E$46,GS45:GS46),SUMPRODUCT($E$49:$E$50,GS49:GS50),SUMPRODUCT($E$53:$E$54,GS53:GS54))</f>
        <v>0</v>
      </c>
      <c r="GT65" s="32">
        <f t="shared" si="4"/>
        <v>0</v>
      </c>
      <c r="GU65" s="32">
        <f t="shared" si="4"/>
        <v>0</v>
      </c>
      <c r="GV65" s="32">
        <f t="shared" si="4"/>
        <v>0</v>
      </c>
      <c r="GW65" s="32">
        <f t="shared" si="4"/>
        <v>0</v>
      </c>
      <c r="GX65" s="32">
        <f t="shared" si="4"/>
        <v>0</v>
      </c>
      <c r="GY65" s="32">
        <f t="shared" si="4"/>
        <v>0</v>
      </c>
      <c r="GZ65" s="33"/>
    </row>
    <row r="66" spans="1:208" ht="14">
      <c r="A66" s="386"/>
      <c r="B66" s="386"/>
      <c r="C66" s="386"/>
      <c r="D66" s="27" t="s">
        <v>32</v>
      </c>
      <c r="E66" s="16" t="s">
        <v>57</v>
      </c>
      <c r="F66" s="16" t="s">
        <v>57</v>
      </c>
      <c r="G66" s="17">
        <f>SUM(SUMPRODUCT($E$21:$E$25,G21:G25)/100,$E$29*G29/100,$E$40*G40,$E$43*G43,$E$47*G47,$E$51*G51,$E$55*G55,$E$59*G59,$E$64*G64)</f>
        <v>0</v>
      </c>
      <c r="H66" s="17">
        <f>SUM(SUMPRODUCT($E$21:$E$25,H21:H25)/100,$E$29*H29/100,$E$40*H40,$E$43*H43,$E$47*H47,$E$51*H51,$E$55*H55,$E$59*H59,$E$64*H64)</f>
        <v>0</v>
      </c>
      <c r="I66" s="17">
        <f t="shared" ref="I66:BT66" si="5">SUM(SUMPRODUCT($E$21:$E$25,I21:I25)/100,$E$29*I29/100,$E$40*I40,$E$43*I43,$E$47*I47,$E$51*I51,$E$55*I55,$E$59*I59,$E$64*I64)</f>
        <v>0</v>
      </c>
      <c r="J66" s="17">
        <f t="shared" si="5"/>
        <v>0</v>
      </c>
      <c r="K66" s="17">
        <f t="shared" si="5"/>
        <v>0</v>
      </c>
      <c r="L66" s="17">
        <f t="shared" si="5"/>
        <v>0</v>
      </c>
      <c r="M66" s="17">
        <f t="shared" si="5"/>
        <v>0</v>
      </c>
      <c r="N66" s="17">
        <f t="shared" si="5"/>
        <v>0</v>
      </c>
      <c r="O66" s="17">
        <f t="shared" si="5"/>
        <v>0</v>
      </c>
      <c r="P66" s="17">
        <f t="shared" si="5"/>
        <v>0</v>
      </c>
      <c r="Q66" s="17">
        <f t="shared" si="5"/>
        <v>0</v>
      </c>
      <c r="R66" s="17">
        <f t="shared" si="5"/>
        <v>0</v>
      </c>
      <c r="S66" s="17">
        <f t="shared" si="5"/>
        <v>0</v>
      </c>
      <c r="T66" s="17">
        <f t="shared" si="5"/>
        <v>0</v>
      </c>
      <c r="U66" s="17">
        <f t="shared" si="5"/>
        <v>0</v>
      </c>
      <c r="V66" s="17">
        <f t="shared" si="5"/>
        <v>0</v>
      </c>
      <c r="W66" s="17">
        <f t="shared" si="5"/>
        <v>0</v>
      </c>
      <c r="X66" s="17">
        <f t="shared" si="5"/>
        <v>0</v>
      </c>
      <c r="Y66" s="17">
        <f t="shared" si="5"/>
        <v>0</v>
      </c>
      <c r="Z66" s="17">
        <f t="shared" si="5"/>
        <v>0</v>
      </c>
      <c r="AA66" s="17">
        <f t="shared" si="5"/>
        <v>0</v>
      </c>
      <c r="AB66" s="17">
        <f t="shared" si="5"/>
        <v>0</v>
      </c>
      <c r="AC66" s="17">
        <f t="shared" si="5"/>
        <v>0</v>
      </c>
      <c r="AD66" s="17">
        <f t="shared" si="5"/>
        <v>0</v>
      </c>
      <c r="AE66" s="17">
        <f t="shared" si="5"/>
        <v>0</v>
      </c>
      <c r="AF66" s="17">
        <f t="shared" si="5"/>
        <v>0</v>
      </c>
      <c r="AG66" s="17">
        <f t="shared" si="5"/>
        <v>0</v>
      </c>
      <c r="AH66" s="17">
        <f t="shared" si="5"/>
        <v>0</v>
      </c>
      <c r="AI66" s="17">
        <f t="shared" si="5"/>
        <v>0</v>
      </c>
      <c r="AJ66" s="17">
        <f t="shared" si="5"/>
        <v>0</v>
      </c>
      <c r="AK66" s="17">
        <f t="shared" si="5"/>
        <v>0</v>
      </c>
      <c r="AL66" s="17">
        <f t="shared" si="5"/>
        <v>0</v>
      </c>
      <c r="AM66" s="17">
        <f t="shared" si="5"/>
        <v>0</v>
      </c>
      <c r="AN66" s="17">
        <f t="shared" si="5"/>
        <v>0</v>
      </c>
      <c r="AO66" s="17">
        <f t="shared" si="5"/>
        <v>0</v>
      </c>
      <c r="AP66" s="17">
        <f t="shared" si="5"/>
        <v>0</v>
      </c>
      <c r="AQ66" s="17">
        <f t="shared" si="5"/>
        <v>0</v>
      </c>
      <c r="AR66" s="17">
        <f t="shared" si="5"/>
        <v>0</v>
      </c>
      <c r="AS66" s="17">
        <f t="shared" si="5"/>
        <v>0</v>
      </c>
      <c r="AT66" s="17">
        <f t="shared" si="5"/>
        <v>0</v>
      </c>
      <c r="AU66" s="17">
        <f t="shared" si="5"/>
        <v>0</v>
      </c>
      <c r="AV66" s="17">
        <f t="shared" si="5"/>
        <v>0</v>
      </c>
      <c r="AW66" s="17">
        <f t="shared" si="5"/>
        <v>0</v>
      </c>
      <c r="AX66" s="17">
        <f t="shared" si="5"/>
        <v>0</v>
      </c>
      <c r="AY66" s="17">
        <f t="shared" si="5"/>
        <v>0</v>
      </c>
      <c r="AZ66" s="17">
        <f t="shared" si="5"/>
        <v>0</v>
      </c>
      <c r="BA66" s="17">
        <f t="shared" si="5"/>
        <v>0</v>
      </c>
      <c r="BB66" s="17">
        <f t="shared" si="5"/>
        <v>0</v>
      </c>
      <c r="BC66" s="17">
        <f t="shared" si="5"/>
        <v>0</v>
      </c>
      <c r="BD66" s="17">
        <f t="shared" si="5"/>
        <v>0</v>
      </c>
      <c r="BE66" s="17">
        <f t="shared" si="5"/>
        <v>0</v>
      </c>
      <c r="BF66" s="17">
        <f t="shared" si="5"/>
        <v>0</v>
      </c>
      <c r="BG66" s="17">
        <f t="shared" si="5"/>
        <v>0</v>
      </c>
      <c r="BH66" s="17">
        <f t="shared" si="5"/>
        <v>0</v>
      </c>
      <c r="BI66" s="17">
        <f t="shared" si="5"/>
        <v>0</v>
      </c>
      <c r="BJ66" s="17">
        <f t="shared" si="5"/>
        <v>0</v>
      </c>
      <c r="BK66" s="17">
        <f t="shared" si="5"/>
        <v>0</v>
      </c>
      <c r="BL66" s="17">
        <f t="shared" si="5"/>
        <v>0</v>
      </c>
      <c r="BM66" s="17">
        <f t="shared" si="5"/>
        <v>0</v>
      </c>
      <c r="BN66" s="17">
        <f t="shared" si="5"/>
        <v>0</v>
      </c>
      <c r="BO66" s="17">
        <f t="shared" si="5"/>
        <v>0</v>
      </c>
      <c r="BP66" s="17">
        <f t="shared" si="5"/>
        <v>0</v>
      </c>
      <c r="BQ66" s="17">
        <f t="shared" si="5"/>
        <v>0</v>
      </c>
      <c r="BR66" s="17">
        <f t="shared" si="5"/>
        <v>0</v>
      </c>
      <c r="BS66" s="17">
        <f t="shared" si="5"/>
        <v>0</v>
      </c>
      <c r="BT66" s="17">
        <f t="shared" si="5"/>
        <v>0</v>
      </c>
      <c r="BU66" s="17">
        <f t="shared" ref="BU66:EF66" si="6">SUM(SUMPRODUCT($E$21:$E$25,BU21:BU25)/100,$E$29*BU29/100,$E$40*BU40,$E$43*BU43,$E$47*BU47,$E$51*BU51,$E$55*BU55,$E$59*BU59,$E$64*BU64)</f>
        <v>0</v>
      </c>
      <c r="BV66" s="17">
        <f t="shared" si="6"/>
        <v>0</v>
      </c>
      <c r="BW66" s="17">
        <f t="shared" si="6"/>
        <v>0</v>
      </c>
      <c r="BX66" s="17">
        <f t="shared" si="6"/>
        <v>0</v>
      </c>
      <c r="BY66" s="17">
        <f t="shared" si="6"/>
        <v>0</v>
      </c>
      <c r="BZ66" s="17">
        <f t="shared" si="6"/>
        <v>0</v>
      </c>
      <c r="CA66" s="17">
        <f t="shared" si="6"/>
        <v>0</v>
      </c>
      <c r="CB66" s="17">
        <f t="shared" si="6"/>
        <v>0</v>
      </c>
      <c r="CC66" s="17">
        <f t="shared" si="6"/>
        <v>0</v>
      </c>
      <c r="CD66" s="17">
        <f t="shared" si="6"/>
        <v>0</v>
      </c>
      <c r="CE66" s="17">
        <f t="shared" si="6"/>
        <v>0</v>
      </c>
      <c r="CF66" s="17">
        <f t="shared" si="6"/>
        <v>0</v>
      </c>
      <c r="CG66" s="17">
        <f t="shared" si="6"/>
        <v>0</v>
      </c>
      <c r="CH66" s="17">
        <f t="shared" si="6"/>
        <v>0</v>
      </c>
      <c r="CI66" s="17">
        <f t="shared" si="6"/>
        <v>0</v>
      </c>
      <c r="CJ66" s="17">
        <f t="shared" si="6"/>
        <v>0</v>
      </c>
      <c r="CK66" s="17">
        <f t="shared" si="6"/>
        <v>0</v>
      </c>
      <c r="CL66" s="17">
        <f t="shared" si="6"/>
        <v>0</v>
      </c>
      <c r="CM66" s="17">
        <f t="shared" si="6"/>
        <v>0</v>
      </c>
      <c r="CN66" s="17">
        <f t="shared" si="6"/>
        <v>0</v>
      </c>
      <c r="CO66" s="17">
        <f t="shared" si="6"/>
        <v>0</v>
      </c>
      <c r="CP66" s="17">
        <f t="shared" si="6"/>
        <v>0</v>
      </c>
      <c r="CQ66" s="17">
        <f t="shared" si="6"/>
        <v>0</v>
      </c>
      <c r="CR66" s="17">
        <f t="shared" si="6"/>
        <v>0</v>
      </c>
      <c r="CS66" s="17">
        <f t="shared" si="6"/>
        <v>0</v>
      </c>
      <c r="CT66" s="17">
        <f t="shared" si="6"/>
        <v>0</v>
      </c>
      <c r="CU66" s="17">
        <f t="shared" si="6"/>
        <v>0</v>
      </c>
      <c r="CV66" s="17">
        <f t="shared" si="6"/>
        <v>0</v>
      </c>
      <c r="CW66" s="17">
        <f t="shared" si="6"/>
        <v>0</v>
      </c>
      <c r="CX66" s="17">
        <f t="shared" si="6"/>
        <v>0</v>
      </c>
      <c r="CY66" s="17">
        <f t="shared" si="6"/>
        <v>0</v>
      </c>
      <c r="CZ66" s="17">
        <f t="shared" si="6"/>
        <v>0</v>
      </c>
      <c r="DA66" s="17">
        <f t="shared" si="6"/>
        <v>0</v>
      </c>
      <c r="DB66" s="17">
        <f t="shared" si="6"/>
        <v>0</v>
      </c>
      <c r="DC66" s="17">
        <f t="shared" si="6"/>
        <v>0</v>
      </c>
      <c r="DD66" s="17">
        <f t="shared" si="6"/>
        <v>0</v>
      </c>
      <c r="DE66" s="17">
        <f t="shared" si="6"/>
        <v>0</v>
      </c>
      <c r="DF66" s="17">
        <f t="shared" si="6"/>
        <v>0</v>
      </c>
      <c r="DG66" s="17">
        <f t="shared" si="6"/>
        <v>0</v>
      </c>
      <c r="DH66" s="17">
        <f t="shared" si="6"/>
        <v>0</v>
      </c>
      <c r="DI66" s="17">
        <f t="shared" si="6"/>
        <v>0</v>
      </c>
      <c r="DJ66" s="17">
        <f t="shared" si="6"/>
        <v>0</v>
      </c>
      <c r="DK66" s="17">
        <f t="shared" si="6"/>
        <v>0</v>
      </c>
      <c r="DL66" s="17">
        <f t="shared" si="6"/>
        <v>0</v>
      </c>
      <c r="DM66" s="17">
        <f t="shared" si="6"/>
        <v>0</v>
      </c>
      <c r="DN66" s="17">
        <f t="shared" si="6"/>
        <v>0</v>
      </c>
      <c r="DO66" s="17">
        <f t="shared" si="6"/>
        <v>0</v>
      </c>
      <c r="DP66" s="17">
        <f t="shared" si="6"/>
        <v>0</v>
      </c>
      <c r="DQ66" s="17">
        <f t="shared" si="6"/>
        <v>0</v>
      </c>
      <c r="DR66" s="17">
        <f t="shared" si="6"/>
        <v>0</v>
      </c>
      <c r="DS66" s="17">
        <f t="shared" si="6"/>
        <v>0</v>
      </c>
      <c r="DT66" s="17">
        <f t="shared" si="6"/>
        <v>0</v>
      </c>
      <c r="DU66" s="17">
        <f t="shared" si="6"/>
        <v>0</v>
      </c>
      <c r="DV66" s="17">
        <f t="shared" si="6"/>
        <v>0</v>
      </c>
      <c r="DW66" s="17">
        <f t="shared" si="6"/>
        <v>0</v>
      </c>
      <c r="DX66" s="17">
        <f t="shared" si="6"/>
        <v>0</v>
      </c>
      <c r="DY66" s="17">
        <f t="shared" si="6"/>
        <v>0</v>
      </c>
      <c r="DZ66" s="17">
        <f t="shared" si="6"/>
        <v>0</v>
      </c>
      <c r="EA66" s="17">
        <f t="shared" si="6"/>
        <v>0</v>
      </c>
      <c r="EB66" s="17">
        <f t="shared" si="6"/>
        <v>0</v>
      </c>
      <c r="EC66" s="17">
        <f t="shared" si="6"/>
        <v>0</v>
      </c>
      <c r="ED66" s="17">
        <f t="shared" si="6"/>
        <v>0</v>
      </c>
      <c r="EE66" s="17">
        <f t="shared" si="6"/>
        <v>0</v>
      </c>
      <c r="EF66" s="17">
        <f t="shared" si="6"/>
        <v>0</v>
      </c>
      <c r="EG66" s="17">
        <f t="shared" ref="EG66:GR66" si="7">SUM(SUMPRODUCT($E$21:$E$25,EG21:EG25)/100,$E$29*EG29/100,$E$40*EG40,$E$43*EG43,$E$47*EG47,$E$51*EG51,$E$55*EG55,$E$59*EG59,$E$64*EG64)</f>
        <v>0</v>
      </c>
      <c r="EH66" s="17">
        <f t="shared" si="7"/>
        <v>0</v>
      </c>
      <c r="EI66" s="17">
        <f t="shared" si="7"/>
        <v>0</v>
      </c>
      <c r="EJ66" s="17">
        <f t="shared" si="7"/>
        <v>0</v>
      </c>
      <c r="EK66" s="17">
        <f t="shared" si="7"/>
        <v>0</v>
      </c>
      <c r="EL66" s="17">
        <f t="shared" si="7"/>
        <v>0</v>
      </c>
      <c r="EM66" s="17">
        <f t="shared" si="7"/>
        <v>0</v>
      </c>
      <c r="EN66" s="17">
        <f t="shared" si="7"/>
        <v>0</v>
      </c>
      <c r="EO66" s="17">
        <f t="shared" si="7"/>
        <v>0</v>
      </c>
      <c r="EP66" s="17">
        <f t="shared" si="7"/>
        <v>0</v>
      </c>
      <c r="EQ66" s="17">
        <f t="shared" si="7"/>
        <v>0</v>
      </c>
      <c r="ER66" s="17">
        <f t="shared" si="7"/>
        <v>0</v>
      </c>
      <c r="ES66" s="17">
        <f t="shared" si="7"/>
        <v>0</v>
      </c>
      <c r="ET66" s="17">
        <f t="shared" si="7"/>
        <v>0</v>
      </c>
      <c r="EU66" s="17">
        <f t="shared" si="7"/>
        <v>0</v>
      </c>
      <c r="EV66" s="17">
        <f t="shared" si="7"/>
        <v>0</v>
      </c>
      <c r="EW66" s="17">
        <f t="shared" si="7"/>
        <v>0</v>
      </c>
      <c r="EX66" s="17">
        <f t="shared" si="7"/>
        <v>0</v>
      </c>
      <c r="EY66" s="17">
        <f t="shared" si="7"/>
        <v>0</v>
      </c>
      <c r="EZ66" s="17">
        <f t="shared" si="7"/>
        <v>0</v>
      </c>
      <c r="FA66" s="17">
        <f t="shared" si="7"/>
        <v>0</v>
      </c>
      <c r="FB66" s="17">
        <f t="shared" si="7"/>
        <v>0</v>
      </c>
      <c r="FC66" s="17">
        <f t="shared" si="7"/>
        <v>0</v>
      </c>
      <c r="FD66" s="17">
        <f t="shared" si="7"/>
        <v>0</v>
      </c>
      <c r="FE66" s="17">
        <f t="shared" si="7"/>
        <v>0</v>
      </c>
      <c r="FF66" s="17">
        <f t="shared" si="7"/>
        <v>0</v>
      </c>
      <c r="FG66" s="17">
        <f t="shared" si="7"/>
        <v>0</v>
      </c>
      <c r="FH66" s="17">
        <f t="shared" si="7"/>
        <v>0</v>
      </c>
      <c r="FI66" s="17">
        <f t="shared" si="7"/>
        <v>0</v>
      </c>
      <c r="FJ66" s="17">
        <f t="shared" si="7"/>
        <v>0</v>
      </c>
      <c r="FK66" s="17">
        <f t="shared" si="7"/>
        <v>0</v>
      </c>
      <c r="FL66" s="17">
        <f t="shared" si="7"/>
        <v>0</v>
      </c>
      <c r="FM66" s="17">
        <f t="shared" si="7"/>
        <v>0</v>
      </c>
      <c r="FN66" s="17">
        <f t="shared" si="7"/>
        <v>0</v>
      </c>
      <c r="FO66" s="17">
        <f t="shared" si="7"/>
        <v>0</v>
      </c>
      <c r="FP66" s="17">
        <f t="shared" si="7"/>
        <v>0</v>
      </c>
      <c r="FQ66" s="17">
        <f t="shared" si="7"/>
        <v>0</v>
      </c>
      <c r="FR66" s="17">
        <f t="shared" si="7"/>
        <v>0</v>
      </c>
      <c r="FS66" s="17">
        <f t="shared" si="7"/>
        <v>0</v>
      </c>
      <c r="FT66" s="17">
        <f t="shared" si="7"/>
        <v>0</v>
      </c>
      <c r="FU66" s="17">
        <f t="shared" si="7"/>
        <v>0</v>
      </c>
      <c r="FV66" s="17">
        <f t="shared" si="7"/>
        <v>0</v>
      </c>
      <c r="FW66" s="17">
        <f t="shared" si="7"/>
        <v>0</v>
      </c>
      <c r="FX66" s="17">
        <f t="shared" si="7"/>
        <v>0</v>
      </c>
      <c r="FY66" s="17">
        <f t="shared" si="7"/>
        <v>0</v>
      </c>
      <c r="FZ66" s="17">
        <f t="shared" si="7"/>
        <v>0</v>
      </c>
      <c r="GA66" s="17">
        <f t="shared" si="7"/>
        <v>0</v>
      </c>
      <c r="GB66" s="17">
        <f t="shared" si="7"/>
        <v>0</v>
      </c>
      <c r="GC66" s="17">
        <f t="shared" si="7"/>
        <v>0</v>
      </c>
      <c r="GD66" s="17">
        <f t="shared" si="7"/>
        <v>0</v>
      </c>
      <c r="GE66" s="17">
        <f t="shared" si="7"/>
        <v>0</v>
      </c>
      <c r="GF66" s="17">
        <f t="shared" si="7"/>
        <v>0</v>
      </c>
      <c r="GG66" s="17">
        <f t="shared" si="7"/>
        <v>0</v>
      </c>
      <c r="GH66" s="17">
        <f t="shared" si="7"/>
        <v>0</v>
      </c>
      <c r="GI66" s="17">
        <f t="shared" si="7"/>
        <v>0</v>
      </c>
      <c r="GJ66" s="17">
        <f t="shared" si="7"/>
        <v>0</v>
      </c>
      <c r="GK66" s="17">
        <f t="shared" si="7"/>
        <v>0</v>
      </c>
      <c r="GL66" s="17">
        <f t="shared" si="7"/>
        <v>0</v>
      </c>
      <c r="GM66" s="17">
        <f t="shared" si="7"/>
        <v>0</v>
      </c>
      <c r="GN66" s="17">
        <f t="shared" si="7"/>
        <v>0</v>
      </c>
      <c r="GO66" s="17">
        <f t="shared" si="7"/>
        <v>0</v>
      </c>
      <c r="GP66" s="17">
        <f t="shared" si="7"/>
        <v>0</v>
      </c>
      <c r="GQ66" s="17">
        <f t="shared" si="7"/>
        <v>0</v>
      </c>
      <c r="GR66" s="17">
        <f t="shared" si="7"/>
        <v>0</v>
      </c>
      <c r="GS66" s="17">
        <f t="shared" ref="GS66:GY66" si="8">SUM(SUMPRODUCT($E$21:$E$25,GS21:GS25)/100,$E$29*GS29/100,$E$40*GS40,$E$43*GS43,$E$47*GS47,$E$51*GS51,$E$55*GS55,$E$59*GS59,$E$64*GS64)</f>
        <v>0</v>
      </c>
      <c r="GT66" s="17">
        <f t="shared" si="8"/>
        <v>0</v>
      </c>
      <c r="GU66" s="17">
        <f t="shared" si="8"/>
        <v>0</v>
      </c>
      <c r="GV66" s="17">
        <f t="shared" si="8"/>
        <v>0</v>
      </c>
      <c r="GW66" s="17">
        <f t="shared" si="8"/>
        <v>0</v>
      </c>
      <c r="GX66" s="17">
        <f t="shared" si="8"/>
        <v>0</v>
      </c>
      <c r="GY66" s="17">
        <f t="shared" si="8"/>
        <v>0</v>
      </c>
      <c r="GZ66" s="33"/>
    </row>
    <row r="67" spans="1:208" ht="14">
      <c r="A67" s="386"/>
      <c r="B67" s="386"/>
      <c r="C67" s="386"/>
      <c r="D67" s="27" t="s">
        <v>33</v>
      </c>
      <c r="E67" s="16" t="s">
        <v>57</v>
      </c>
      <c r="F67" s="16" t="s">
        <v>57</v>
      </c>
      <c r="G67" s="17">
        <f>SUM(SUMPRODUCT($E$26:$E$28,G26:G28)/100,$E$30*G30/100,$E$44*G44,$E$48*G48,$E$52*G52,SUMPRODUCT($E$56:$E$58,G56:G58),SUMPRODUCT($E$60:$E$63,G60:G63))</f>
        <v>0</v>
      </c>
      <c r="H67" s="17">
        <f>SUM(SUMPRODUCT($E$26:$E$28,H26:H28)/100,$E$30*H30/100,$E$44*H44,$E$48*H48,$E$52*H52,SUMPRODUCT($E$56:$E$58,H56:H58),SUMPRODUCT($E$60:$E$63,H60:H63))</f>
        <v>0</v>
      </c>
      <c r="I67" s="17">
        <f t="shared" ref="I67:BT67" si="9">SUM(SUMPRODUCT($E$26:$E$28,I26:I28)/100,$E$30*I30/100,$E$44*I44,$E$48*I48,$E$52*I52,SUMPRODUCT($E$56:$E$58,I56:I58),SUMPRODUCT($E$60:$E$63,I60:I63))</f>
        <v>0</v>
      </c>
      <c r="J67" s="17">
        <f t="shared" si="9"/>
        <v>0</v>
      </c>
      <c r="K67" s="17">
        <f t="shared" si="9"/>
        <v>0</v>
      </c>
      <c r="L67" s="17">
        <f t="shared" si="9"/>
        <v>0</v>
      </c>
      <c r="M67" s="17">
        <f t="shared" si="9"/>
        <v>0</v>
      </c>
      <c r="N67" s="17">
        <f t="shared" si="9"/>
        <v>0</v>
      </c>
      <c r="O67" s="17">
        <f t="shared" si="9"/>
        <v>0</v>
      </c>
      <c r="P67" s="17">
        <f t="shared" si="9"/>
        <v>0</v>
      </c>
      <c r="Q67" s="17">
        <f t="shared" si="9"/>
        <v>0</v>
      </c>
      <c r="R67" s="17">
        <f t="shared" si="9"/>
        <v>0</v>
      </c>
      <c r="S67" s="17">
        <f t="shared" si="9"/>
        <v>0</v>
      </c>
      <c r="T67" s="17">
        <f t="shared" si="9"/>
        <v>0</v>
      </c>
      <c r="U67" s="17">
        <f t="shared" si="9"/>
        <v>0</v>
      </c>
      <c r="V67" s="17">
        <f t="shared" si="9"/>
        <v>0</v>
      </c>
      <c r="W67" s="17">
        <f t="shared" si="9"/>
        <v>0</v>
      </c>
      <c r="X67" s="17">
        <f t="shared" si="9"/>
        <v>0</v>
      </c>
      <c r="Y67" s="17">
        <f t="shared" si="9"/>
        <v>0</v>
      </c>
      <c r="Z67" s="17">
        <f t="shared" si="9"/>
        <v>0</v>
      </c>
      <c r="AA67" s="17">
        <f t="shared" si="9"/>
        <v>0</v>
      </c>
      <c r="AB67" s="17">
        <f t="shared" si="9"/>
        <v>0</v>
      </c>
      <c r="AC67" s="17">
        <f t="shared" si="9"/>
        <v>0</v>
      </c>
      <c r="AD67" s="17">
        <f t="shared" si="9"/>
        <v>0</v>
      </c>
      <c r="AE67" s="17">
        <f t="shared" si="9"/>
        <v>0</v>
      </c>
      <c r="AF67" s="17">
        <f t="shared" si="9"/>
        <v>0</v>
      </c>
      <c r="AG67" s="17">
        <f t="shared" si="9"/>
        <v>0</v>
      </c>
      <c r="AH67" s="17">
        <f t="shared" si="9"/>
        <v>0</v>
      </c>
      <c r="AI67" s="17">
        <f t="shared" si="9"/>
        <v>0</v>
      </c>
      <c r="AJ67" s="17">
        <f t="shared" si="9"/>
        <v>0</v>
      </c>
      <c r="AK67" s="17">
        <f t="shared" si="9"/>
        <v>0</v>
      </c>
      <c r="AL67" s="17">
        <f t="shared" si="9"/>
        <v>0</v>
      </c>
      <c r="AM67" s="17">
        <f t="shared" si="9"/>
        <v>0</v>
      </c>
      <c r="AN67" s="17">
        <f t="shared" si="9"/>
        <v>0</v>
      </c>
      <c r="AO67" s="17">
        <f t="shared" si="9"/>
        <v>0</v>
      </c>
      <c r="AP67" s="17">
        <f t="shared" si="9"/>
        <v>0</v>
      </c>
      <c r="AQ67" s="17">
        <f t="shared" si="9"/>
        <v>0</v>
      </c>
      <c r="AR67" s="17">
        <f t="shared" si="9"/>
        <v>0</v>
      </c>
      <c r="AS67" s="17">
        <f t="shared" si="9"/>
        <v>0</v>
      </c>
      <c r="AT67" s="17">
        <f t="shared" si="9"/>
        <v>0</v>
      </c>
      <c r="AU67" s="17">
        <f t="shared" si="9"/>
        <v>0</v>
      </c>
      <c r="AV67" s="17">
        <f t="shared" si="9"/>
        <v>0</v>
      </c>
      <c r="AW67" s="17">
        <f t="shared" si="9"/>
        <v>0</v>
      </c>
      <c r="AX67" s="17">
        <f t="shared" si="9"/>
        <v>0</v>
      </c>
      <c r="AY67" s="17">
        <f t="shared" si="9"/>
        <v>0</v>
      </c>
      <c r="AZ67" s="17">
        <f t="shared" si="9"/>
        <v>0</v>
      </c>
      <c r="BA67" s="17">
        <f t="shared" si="9"/>
        <v>0</v>
      </c>
      <c r="BB67" s="17">
        <f t="shared" si="9"/>
        <v>0</v>
      </c>
      <c r="BC67" s="17">
        <f t="shared" si="9"/>
        <v>0</v>
      </c>
      <c r="BD67" s="17">
        <f t="shared" si="9"/>
        <v>0</v>
      </c>
      <c r="BE67" s="17">
        <f t="shared" si="9"/>
        <v>0</v>
      </c>
      <c r="BF67" s="17">
        <f t="shared" si="9"/>
        <v>0</v>
      </c>
      <c r="BG67" s="17">
        <f t="shared" si="9"/>
        <v>0</v>
      </c>
      <c r="BH67" s="17">
        <f t="shared" si="9"/>
        <v>0</v>
      </c>
      <c r="BI67" s="17">
        <f t="shared" si="9"/>
        <v>0</v>
      </c>
      <c r="BJ67" s="17">
        <f t="shared" si="9"/>
        <v>0</v>
      </c>
      <c r="BK67" s="17">
        <f t="shared" si="9"/>
        <v>0</v>
      </c>
      <c r="BL67" s="17">
        <f t="shared" si="9"/>
        <v>0</v>
      </c>
      <c r="BM67" s="17">
        <f t="shared" si="9"/>
        <v>0</v>
      </c>
      <c r="BN67" s="17">
        <f t="shared" si="9"/>
        <v>0</v>
      </c>
      <c r="BO67" s="17">
        <f t="shared" si="9"/>
        <v>0</v>
      </c>
      <c r="BP67" s="17">
        <f t="shared" si="9"/>
        <v>0</v>
      </c>
      <c r="BQ67" s="17">
        <f t="shared" si="9"/>
        <v>0</v>
      </c>
      <c r="BR67" s="17">
        <f t="shared" si="9"/>
        <v>0</v>
      </c>
      <c r="BS67" s="17">
        <f t="shared" si="9"/>
        <v>0</v>
      </c>
      <c r="BT67" s="17">
        <f t="shared" si="9"/>
        <v>0</v>
      </c>
      <c r="BU67" s="17">
        <f t="shared" ref="BU67:EF67" si="10">SUM(SUMPRODUCT($E$26:$E$28,BU26:BU28)/100,$E$30*BU30/100,$E$44*BU44,$E$48*BU48,$E$52*BU52,SUMPRODUCT($E$56:$E$58,BU56:BU58),SUMPRODUCT($E$60:$E$63,BU60:BU63))</f>
        <v>0</v>
      </c>
      <c r="BV67" s="17">
        <f t="shared" si="10"/>
        <v>0</v>
      </c>
      <c r="BW67" s="17">
        <f t="shared" si="10"/>
        <v>0</v>
      </c>
      <c r="BX67" s="17">
        <f t="shared" si="10"/>
        <v>0</v>
      </c>
      <c r="BY67" s="17">
        <f t="shared" si="10"/>
        <v>0</v>
      </c>
      <c r="BZ67" s="17">
        <f t="shared" si="10"/>
        <v>0</v>
      </c>
      <c r="CA67" s="17">
        <f t="shared" si="10"/>
        <v>0</v>
      </c>
      <c r="CB67" s="17">
        <f t="shared" si="10"/>
        <v>0</v>
      </c>
      <c r="CC67" s="17">
        <f t="shared" si="10"/>
        <v>0</v>
      </c>
      <c r="CD67" s="17">
        <f t="shared" si="10"/>
        <v>0</v>
      </c>
      <c r="CE67" s="17">
        <f t="shared" si="10"/>
        <v>0</v>
      </c>
      <c r="CF67" s="17">
        <f t="shared" si="10"/>
        <v>0</v>
      </c>
      <c r="CG67" s="17">
        <f t="shared" si="10"/>
        <v>0</v>
      </c>
      <c r="CH67" s="17">
        <f t="shared" si="10"/>
        <v>0</v>
      </c>
      <c r="CI67" s="17">
        <f t="shared" si="10"/>
        <v>0</v>
      </c>
      <c r="CJ67" s="17">
        <f t="shared" si="10"/>
        <v>0</v>
      </c>
      <c r="CK67" s="17">
        <f t="shared" si="10"/>
        <v>0</v>
      </c>
      <c r="CL67" s="17">
        <f t="shared" si="10"/>
        <v>0</v>
      </c>
      <c r="CM67" s="17">
        <f t="shared" si="10"/>
        <v>0</v>
      </c>
      <c r="CN67" s="17">
        <f t="shared" si="10"/>
        <v>0</v>
      </c>
      <c r="CO67" s="17">
        <f t="shared" si="10"/>
        <v>0</v>
      </c>
      <c r="CP67" s="17">
        <f t="shared" si="10"/>
        <v>0</v>
      </c>
      <c r="CQ67" s="17">
        <f t="shared" si="10"/>
        <v>0</v>
      </c>
      <c r="CR67" s="17">
        <f t="shared" si="10"/>
        <v>0</v>
      </c>
      <c r="CS67" s="17">
        <f t="shared" si="10"/>
        <v>0</v>
      </c>
      <c r="CT67" s="17">
        <f t="shared" si="10"/>
        <v>0</v>
      </c>
      <c r="CU67" s="17">
        <f t="shared" si="10"/>
        <v>0</v>
      </c>
      <c r="CV67" s="17">
        <f t="shared" si="10"/>
        <v>0</v>
      </c>
      <c r="CW67" s="17">
        <f t="shared" si="10"/>
        <v>0</v>
      </c>
      <c r="CX67" s="17">
        <f t="shared" si="10"/>
        <v>0</v>
      </c>
      <c r="CY67" s="17">
        <f t="shared" si="10"/>
        <v>0</v>
      </c>
      <c r="CZ67" s="17">
        <f t="shared" si="10"/>
        <v>0</v>
      </c>
      <c r="DA67" s="17">
        <f t="shared" si="10"/>
        <v>0</v>
      </c>
      <c r="DB67" s="17">
        <f t="shared" si="10"/>
        <v>0</v>
      </c>
      <c r="DC67" s="17">
        <f t="shared" si="10"/>
        <v>0</v>
      </c>
      <c r="DD67" s="17">
        <f t="shared" si="10"/>
        <v>0</v>
      </c>
      <c r="DE67" s="17">
        <f t="shared" si="10"/>
        <v>0</v>
      </c>
      <c r="DF67" s="17">
        <f t="shared" si="10"/>
        <v>0</v>
      </c>
      <c r="DG67" s="17">
        <f t="shared" si="10"/>
        <v>0</v>
      </c>
      <c r="DH67" s="17">
        <f t="shared" si="10"/>
        <v>0</v>
      </c>
      <c r="DI67" s="17">
        <f t="shared" si="10"/>
        <v>0</v>
      </c>
      <c r="DJ67" s="17">
        <f t="shared" si="10"/>
        <v>0</v>
      </c>
      <c r="DK67" s="17">
        <f t="shared" si="10"/>
        <v>0</v>
      </c>
      <c r="DL67" s="17">
        <f t="shared" si="10"/>
        <v>0</v>
      </c>
      <c r="DM67" s="17">
        <f t="shared" si="10"/>
        <v>0</v>
      </c>
      <c r="DN67" s="17">
        <f t="shared" si="10"/>
        <v>0</v>
      </c>
      <c r="DO67" s="17">
        <f t="shared" si="10"/>
        <v>0</v>
      </c>
      <c r="DP67" s="17">
        <f t="shared" si="10"/>
        <v>0</v>
      </c>
      <c r="DQ67" s="17">
        <f t="shared" si="10"/>
        <v>0</v>
      </c>
      <c r="DR67" s="17">
        <f t="shared" si="10"/>
        <v>0</v>
      </c>
      <c r="DS67" s="17">
        <f t="shared" si="10"/>
        <v>0</v>
      </c>
      <c r="DT67" s="17">
        <f t="shared" si="10"/>
        <v>0</v>
      </c>
      <c r="DU67" s="17">
        <f t="shared" si="10"/>
        <v>0</v>
      </c>
      <c r="DV67" s="17">
        <f t="shared" si="10"/>
        <v>0</v>
      </c>
      <c r="DW67" s="17">
        <f t="shared" si="10"/>
        <v>0</v>
      </c>
      <c r="DX67" s="17">
        <f t="shared" si="10"/>
        <v>0</v>
      </c>
      <c r="DY67" s="17">
        <f t="shared" si="10"/>
        <v>0</v>
      </c>
      <c r="DZ67" s="17">
        <f t="shared" si="10"/>
        <v>0</v>
      </c>
      <c r="EA67" s="17">
        <f t="shared" si="10"/>
        <v>0</v>
      </c>
      <c r="EB67" s="17">
        <f t="shared" si="10"/>
        <v>0</v>
      </c>
      <c r="EC67" s="17">
        <f t="shared" si="10"/>
        <v>0</v>
      </c>
      <c r="ED67" s="17">
        <f t="shared" si="10"/>
        <v>0</v>
      </c>
      <c r="EE67" s="17">
        <f t="shared" si="10"/>
        <v>0</v>
      </c>
      <c r="EF67" s="17">
        <f t="shared" si="10"/>
        <v>0</v>
      </c>
      <c r="EG67" s="17">
        <f t="shared" ref="EG67:GR67" si="11">SUM(SUMPRODUCT($E$26:$E$28,EG26:EG28)/100,$E$30*EG30/100,$E$44*EG44,$E$48*EG48,$E$52*EG52,SUMPRODUCT($E$56:$E$58,EG56:EG58),SUMPRODUCT($E$60:$E$63,EG60:EG63))</f>
        <v>0</v>
      </c>
      <c r="EH67" s="17">
        <f t="shared" si="11"/>
        <v>0</v>
      </c>
      <c r="EI67" s="17">
        <f t="shared" si="11"/>
        <v>0</v>
      </c>
      <c r="EJ67" s="17">
        <f t="shared" si="11"/>
        <v>0</v>
      </c>
      <c r="EK67" s="17">
        <f t="shared" si="11"/>
        <v>0</v>
      </c>
      <c r="EL67" s="17">
        <f t="shared" si="11"/>
        <v>0</v>
      </c>
      <c r="EM67" s="17">
        <f t="shared" si="11"/>
        <v>0</v>
      </c>
      <c r="EN67" s="17">
        <f t="shared" si="11"/>
        <v>0</v>
      </c>
      <c r="EO67" s="17">
        <f t="shared" si="11"/>
        <v>0</v>
      </c>
      <c r="EP67" s="17">
        <f t="shared" si="11"/>
        <v>0</v>
      </c>
      <c r="EQ67" s="17">
        <f t="shared" si="11"/>
        <v>0</v>
      </c>
      <c r="ER67" s="17">
        <f t="shared" si="11"/>
        <v>0</v>
      </c>
      <c r="ES67" s="17">
        <f t="shared" si="11"/>
        <v>0</v>
      </c>
      <c r="ET67" s="17">
        <f t="shared" si="11"/>
        <v>0</v>
      </c>
      <c r="EU67" s="17">
        <f t="shared" si="11"/>
        <v>0</v>
      </c>
      <c r="EV67" s="17">
        <f t="shared" si="11"/>
        <v>0</v>
      </c>
      <c r="EW67" s="17">
        <f t="shared" si="11"/>
        <v>0</v>
      </c>
      <c r="EX67" s="17">
        <f t="shared" si="11"/>
        <v>0</v>
      </c>
      <c r="EY67" s="17">
        <f t="shared" si="11"/>
        <v>0</v>
      </c>
      <c r="EZ67" s="17">
        <f t="shared" si="11"/>
        <v>0</v>
      </c>
      <c r="FA67" s="17">
        <f t="shared" si="11"/>
        <v>0</v>
      </c>
      <c r="FB67" s="17">
        <f t="shared" si="11"/>
        <v>0</v>
      </c>
      <c r="FC67" s="17">
        <f t="shared" si="11"/>
        <v>0</v>
      </c>
      <c r="FD67" s="17">
        <f t="shared" si="11"/>
        <v>0</v>
      </c>
      <c r="FE67" s="17">
        <f t="shared" si="11"/>
        <v>0</v>
      </c>
      <c r="FF67" s="17">
        <f t="shared" si="11"/>
        <v>0</v>
      </c>
      <c r="FG67" s="17">
        <f t="shared" si="11"/>
        <v>0</v>
      </c>
      <c r="FH67" s="17">
        <f t="shared" si="11"/>
        <v>0</v>
      </c>
      <c r="FI67" s="17">
        <f t="shared" si="11"/>
        <v>0</v>
      </c>
      <c r="FJ67" s="17">
        <f t="shared" si="11"/>
        <v>0</v>
      </c>
      <c r="FK67" s="17">
        <f t="shared" si="11"/>
        <v>0</v>
      </c>
      <c r="FL67" s="17">
        <f t="shared" si="11"/>
        <v>0</v>
      </c>
      <c r="FM67" s="17">
        <f t="shared" si="11"/>
        <v>0</v>
      </c>
      <c r="FN67" s="17">
        <f t="shared" si="11"/>
        <v>0</v>
      </c>
      <c r="FO67" s="17">
        <f t="shared" si="11"/>
        <v>0</v>
      </c>
      <c r="FP67" s="17">
        <f t="shared" si="11"/>
        <v>0</v>
      </c>
      <c r="FQ67" s="17">
        <f t="shared" si="11"/>
        <v>0</v>
      </c>
      <c r="FR67" s="17">
        <f t="shared" si="11"/>
        <v>0</v>
      </c>
      <c r="FS67" s="17">
        <f t="shared" si="11"/>
        <v>0</v>
      </c>
      <c r="FT67" s="17">
        <f t="shared" si="11"/>
        <v>0</v>
      </c>
      <c r="FU67" s="17">
        <f t="shared" si="11"/>
        <v>0</v>
      </c>
      <c r="FV67" s="17">
        <f t="shared" si="11"/>
        <v>0</v>
      </c>
      <c r="FW67" s="17">
        <f t="shared" si="11"/>
        <v>0</v>
      </c>
      <c r="FX67" s="17">
        <f t="shared" si="11"/>
        <v>0</v>
      </c>
      <c r="FY67" s="17">
        <f t="shared" si="11"/>
        <v>0</v>
      </c>
      <c r="FZ67" s="17">
        <f t="shared" si="11"/>
        <v>0</v>
      </c>
      <c r="GA67" s="17">
        <f t="shared" si="11"/>
        <v>0</v>
      </c>
      <c r="GB67" s="17">
        <f t="shared" si="11"/>
        <v>0</v>
      </c>
      <c r="GC67" s="17">
        <f t="shared" si="11"/>
        <v>0</v>
      </c>
      <c r="GD67" s="17">
        <f t="shared" si="11"/>
        <v>0</v>
      </c>
      <c r="GE67" s="17">
        <f t="shared" si="11"/>
        <v>0</v>
      </c>
      <c r="GF67" s="17">
        <f t="shared" si="11"/>
        <v>0</v>
      </c>
      <c r="GG67" s="17">
        <f t="shared" si="11"/>
        <v>0</v>
      </c>
      <c r="GH67" s="17">
        <f t="shared" si="11"/>
        <v>0</v>
      </c>
      <c r="GI67" s="17">
        <f t="shared" si="11"/>
        <v>0</v>
      </c>
      <c r="GJ67" s="17">
        <f t="shared" si="11"/>
        <v>0</v>
      </c>
      <c r="GK67" s="17">
        <f t="shared" si="11"/>
        <v>0</v>
      </c>
      <c r="GL67" s="17">
        <f t="shared" si="11"/>
        <v>0</v>
      </c>
      <c r="GM67" s="17">
        <f t="shared" si="11"/>
        <v>0</v>
      </c>
      <c r="GN67" s="17">
        <f t="shared" si="11"/>
        <v>0</v>
      </c>
      <c r="GO67" s="17">
        <f t="shared" si="11"/>
        <v>0</v>
      </c>
      <c r="GP67" s="17">
        <f t="shared" si="11"/>
        <v>0</v>
      </c>
      <c r="GQ67" s="17">
        <f t="shared" si="11"/>
        <v>0</v>
      </c>
      <c r="GR67" s="17">
        <f t="shared" si="11"/>
        <v>0</v>
      </c>
      <c r="GS67" s="17">
        <f t="shared" ref="GS67:GY67" si="12">SUM(SUMPRODUCT($E$26:$E$28,GS26:GS28)/100,$E$30*GS30/100,$E$44*GS44,$E$48*GS48,$E$52*GS52,SUMPRODUCT($E$56:$E$58,GS56:GS58),SUMPRODUCT($E$60:$E$63,GS60:GS63))</f>
        <v>0</v>
      </c>
      <c r="GT67" s="17">
        <f t="shared" si="12"/>
        <v>0</v>
      </c>
      <c r="GU67" s="17">
        <f t="shared" si="12"/>
        <v>0</v>
      </c>
      <c r="GV67" s="17">
        <f t="shared" si="12"/>
        <v>0</v>
      </c>
      <c r="GW67" s="17">
        <f t="shared" si="12"/>
        <v>0</v>
      </c>
      <c r="GX67" s="17">
        <f t="shared" si="12"/>
        <v>0</v>
      </c>
      <c r="GY67" s="17">
        <f t="shared" si="12"/>
        <v>0</v>
      </c>
      <c r="GZ67" s="33"/>
    </row>
    <row r="68" spans="1:208" ht="14">
      <c r="A68" s="386"/>
      <c r="B68" s="386"/>
      <c r="C68" s="386"/>
      <c r="D68" s="27" t="s">
        <v>3</v>
      </c>
      <c r="E68" s="16" t="s">
        <v>57</v>
      </c>
      <c r="F68" s="16" t="s">
        <v>57</v>
      </c>
      <c r="G68" s="17">
        <f>SUMPRODUCT($E$32:$E$35,G32:G35)/100</f>
        <v>0</v>
      </c>
      <c r="H68" s="17">
        <f>SUMPRODUCT($E$32:$E$35,H32:H35)/100</f>
        <v>0</v>
      </c>
      <c r="I68" s="17">
        <f t="shared" ref="I68:BT68" si="13">SUMPRODUCT($E$32:$E$35,I32:I35)/100</f>
        <v>0</v>
      </c>
      <c r="J68" s="17">
        <f t="shared" si="13"/>
        <v>0</v>
      </c>
      <c r="K68" s="17">
        <f t="shared" si="13"/>
        <v>0</v>
      </c>
      <c r="L68" s="17">
        <f t="shared" si="13"/>
        <v>0</v>
      </c>
      <c r="M68" s="17">
        <f t="shared" si="13"/>
        <v>0</v>
      </c>
      <c r="N68" s="17">
        <f t="shared" si="13"/>
        <v>0</v>
      </c>
      <c r="O68" s="17">
        <f t="shared" si="13"/>
        <v>0</v>
      </c>
      <c r="P68" s="17">
        <f t="shared" si="13"/>
        <v>0</v>
      </c>
      <c r="Q68" s="17">
        <f t="shared" si="13"/>
        <v>0</v>
      </c>
      <c r="R68" s="17">
        <f t="shared" si="13"/>
        <v>0</v>
      </c>
      <c r="S68" s="17">
        <f t="shared" si="13"/>
        <v>0</v>
      </c>
      <c r="T68" s="17">
        <f t="shared" si="13"/>
        <v>0</v>
      </c>
      <c r="U68" s="17">
        <f t="shared" si="13"/>
        <v>0</v>
      </c>
      <c r="V68" s="17">
        <f t="shared" si="13"/>
        <v>0</v>
      </c>
      <c r="W68" s="17">
        <f t="shared" si="13"/>
        <v>0</v>
      </c>
      <c r="X68" s="17">
        <f t="shared" si="13"/>
        <v>0</v>
      </c>
      <c r="Y68" s="17">
        <f t="shared" si="13"/>
        <v>0</v>
      </c>
      <c r="Z68" s="17">
        <f t="shared" si="13"/>
        <v>0</v>
      </c>
      <c r="AA68" s="17">
        <f t="shared" si="13"/>
        <v>0</v>
      </c>
      <c r="AB68" s="17">
        <f t="shared" si="13"/>
        <v>0</v>
      </c>
      <c r="AC68" s="17">
        <f t="shared" si="13"/>
        <v>0</v>
      </c>
      <c r="AD68" s="17">
        <f t="shared" si="13"/>
        <v>0</v>
      </c>
      <c r="AE68" s="17">
        <f t="shared" si="13"/>
        <v>0</v>
      </c>
      <c r="AF68" s="17">
        <f t="shared" si="13"/>
        <v>0</v>
      </c>
      <c r="AG68" s="17">
        <f t="shared" si="13"/>
        <v>0</v>
      </c>
      <c r="AH68" s="17">
        <f t="shared" si="13"/>
        <v>0</v>
      </c>
      <c r="AI68" s="17">
        <f t="shared" si="13"/>
        <v>0</v>
      </c>
      <c r="AJ68" s="17">
        <f t="shared" si="13"/>
        <v>0</v>
      </c>
      <c r="AK68" s="17">
        <f t="shared" si="13"/>
        <v>0</v>
      </c>
      <c r="AL68" s="17">
        <f t="shared" si="13"/>
        <v>0</v>
      </c>
      <c r="AM68" s="17">
        <f t="shared" si="13"/>
        <v>0</v>
      </c>
      <c r="AN68" s="17">
        <f t="shared" si="13"/>
        <v>0</v>
      </c>
      <c r="AO68" s="17">
        <f t="shared" si="13"/>
        <v>0</v>
      </c>
      <c r="AP68" s="17">
        <f t="shared" si="13"/>
        <v>0</v>
      </c>
      <c r="AQ68" s="17">
        <f t="shared" si="13"/>
        <v>0</v>
      </c>
      <c r="AR68" s="17">
        <f t="shared" si="13"/>
        <v>0</v>
      </c>
      <c r="AS68" s="17">
        <f t="shared" si="13"/>
        <v>0</v>
      </c>
      <c r="AT68" s="17">
        <f t="shared" si="13"/>
        <v>0</v>
      </c>
      <c r="AU68" s="17">
        <f t="shared" si="13"/>
        <v>0</v>
      </c>
      <c r="AV68" s="17">
        <f t="shared" si="13"/>
        <v>0</v>
      </c>
      <c r="AW68" s="17">
        <f t="shared" si="13"/>
        <v>0</v>
      </c>
      <c r="AX68" s="17">
        <f t="shared" si="13"/>
        <v>0</v>
      </c>
      <c r="AY68" s="17">
        <f t="shared" si="13"/>
        <v>0</v>
      </c>
      <c r="AZ68" s="17">
        <f t="shared" si="13"/>
        <v>0</v>
      </c>
      <c r="BA68" s="17">
        <f t="shared" si="13"/>
        <v>0</v>
      </c>
      <c r="BB68" s="17">
        <f t="shared" si="13"/>
        <v>0</v>
      </c>
      <c r="BC68" s="17">
        <f t="shared" si="13"/>
        <v>0</v>
      </c>
      <c r="BD68" s="17">
        <f t="shared" si="13"/>
        <v>0</v>
      </c>
      <c r="BE68" s="17">
        <f t="shared" si="13"/>
        <v>0</v>
      </c>
      <c r="BF68" s="17">
        <f t="shared" si="13"/>
        <v>0</v>
      </c>
      <c r="BG68" s="17">
        <f t="shared" si="13"/>
        <v>0</v>
      </c>
      <c r="BH68" s="17">
        <f t="shared" si="13"/>
        <v>0</v>
      </c>
      <c r="BI68" s="17">
        <f t="shared" si="13"/>
        <v>0</v>
      </c>
      <c r="BJ68" s="17">
        <f t="shared" si="13"/>
        <v>0</v>
      </c>
      <c r="BK68" s="17">
        <f t="shared" si="13"/>
        <v>0</v>
      </c>
      <c r="BL68" s="17">
        <f t="shared" si="13"/>
        <v>0</v>
      </c>
      <c r="BM68" s="17">
        <f t="shared" si="13"/>
        <v>0</v>
      </c>
      <c r="BN68" s="17">
        <f t="shared" si="13"/>
        <v>0</v>
      </c>
      <c r="BO68" s="17">
        <f t="shared" si="13"/>
        <v>0</v>
      </c>
      <c r="BP68" s="17">
        <f t="shared" si="13"/>
        <v>0</v>
      </c>
      <c r="BQ68" s="17">
        <f t="shared" si="13"/>
        <v>0</v>
      </c>
      <c r="BR68" s="17">
        <f t="shared" si="13"/>
        <v>0</v>
      </c>
      <c r="BS68" s="17">
        <f t="shared" si="13"/>
        <v>0</v>
      </c>
      <c r="BT68" s="17">
        <f t="shared" si="13"/>
        <v>0</v>
      </c>
      <c r="BU68" s="17">
        <f t="shared" ref="BU68:EF68" si="14">SUMPRODUCT($E$32:$E$35,BU32:BU35)/100</f>
        <v>0</v>
      </c>
      <c r="BV68" s="17">
        <f t="shared" si="14"/>
        <v>0</v>
      </c>
      <c r="BW68" s="17">
        <f t="shared" si="14"/>
        <v>0</v>
      </c>
      <c r="BX68" s="17">
        <f t="shared" si="14"/>
        <v>0</v>
      </c>
      <c r="BY68" s="17">
        <f t="shared" si="14"/>
        <v>0</v>
      </c>
      <c r="BZ68" s="17">
        <f t="shared" si="14"/>
        <v>0</v>
      </c>
      <c r="CA68" s="17">
        <f t="shared" si="14"/>
        <v>0</v>
      </c>
      <c r="CB68" s="17">
        <f t="shared" si="14"/>
        <v>0</v>
      </c>
      <c r="CC68" s="17">
        <f t="shared" si="14"/>
        <v>0</v>
      </c>
      <c r="CD68" s="17">
        <f t="shared" si="14"/>
        <v>0</v>
      </c>
      <c r="CE68" s="17">
        <f t="shared" si="14"/>
        <v>0</v>
      </c>
      <c r="CF68" s="17">
        <f t="shared" si="14"/>
        <v>0</v>
      </c>
      <c r="CG68" s="17">
        <f t="shared" si="14"/>
        <v>0</v>
      </c>
      <c r="CH68" s="17">
        <f t="shared" si="14"/>
        <v>0</v>
      </c>
      <c r="CI68" s="17">
        <f t="shared" si="14"/>
        <v>0</v>
      </c>
      <c r="CJ68" s="17">
        <f t="shared" si="14"/>
        <v>0</v>
      </c>
      <c r="CK68" s="17">
        <f t="shared" si="14"/>
        <v>0</v>
      </c>
      <c r="CL68" s="17">
        <f t="shared" si="14"/>
        <v>0</v>
      </c>
      <c r="CM68" s="17">
        <f t="shared" si="14"/>
        <v>0</v>
      </c>
      <c r="CN68" s="17">
        <f t="shared" si="14"/>
        <v>0</v>
      </c>
      <c r="CO68" s="17">
        <f t="shared" si="14"/>
        <v>0</v>
      </c>
      <c r="CP68" s="17">
        <f t="shared" si="14"/>
        <v>0</v>
      </c>
      <c r="CQ68" s="17">
        <f t="shared" si="14"/>
        <v>0</v>
      </c>
      <c r="CR68" s="17">
        <f t="shared" si="14"/>
        <v>0</v>
      </c>
      <c r="CS68" s="17">
        <f t="shared" si="14"/>
        <v>0</v>
      </c>
      <c r="CT68" s="17">
        <f t="shared" si="14"/>
        <v>0</v>
      </c>
      <c r="CU68" s="17">
        <f t="shared" si="14"/>
        <v>0</v>
      </c>
      <c r="CV68" s="17">
        <f t="shared" si="14"/>
        <v>0</v>
      </c>
      <c r="CW68" s="17">
        <f t="shared" si="14"/>
        <v>0</v>
      </c>
      <c r="CX68" s="17">
        <f t="shared" si="14"/>
        <v>0</v>
      </c>
      <c r="CY68" s="17">
        <f t="shared" si="14"/>
        <v>0</v>
      </c>
      <c r="CZ68" s="17">
        <f t="shared" si="14"/>
        <v>0</v>
      </c>
      <c r="DA68" s="17">
        <f t="shared" si="14"/>
        <v>0</v>
      </c>
      <c r="DB68" s="17">
        <f t="shared" si="14"/>
        <v>0</v>
      </c>
      <c r="DC68" s="17">
        <f t="shared" si="14"/>
        <v>0</v>
      </c>
      <c r="DD68" s="17">
        <f t="shared" si="14"/>
        <v>0</v>
      </c>
      <c r="DE68" s="17">
        <f t="shared" si="14"/>
        <v>0</v>
      </c>
      <c r="DF68" s="17">
        <f t="shared" si="14"/>
        <v>0</v>
      </c>
      <c r="DG68" s="17">
        <f t="shared" si="14"/>
        <v>0</v>
      </c>
      <c r="DH68" s="17">
        <f t="shared" si="14"/>
        <v>0</v>
      </c>
      <c r="DI68" s="17">
        <f t="shared" si="14"/>
        <v>0</v>
      </c>
      <c r="DJ68" s="17">
        <f t="shared" si="14"/>
        <v>0</v>
      </c>
      <c r="DK68" s="17">
        <f t="shared" si="14"/>
        <v>0</v>
      </c>
      <c r="DL68" s="17">
        <f t="shared" si="14"/>
        <v>0</v>
      </c>
      <c r="DM68" s="17">
        <f t="shared" si="14"/>
        <v>0</v>
      </c>
      <c r="DN68" s="17">
        <f t="shared" si="14"/>
        <v>0</v>
      </c>
      <c r="DO68" s="17">
        <f t="shared" si="14"/>
        <v>0</v>
      </c>
      <c r="DP68" s="17">
        <f t="shared" si="14"/>
        <v>0</v>
      </c>
      <c r="DQ68" s="17">
        <f t="shared" si="14"/>
        <v>0</v>
      </c>
      <c r="DR68" s="17">
        <f t="shared" si="14"/>
        <v>0</v>
      </c>
      <c r="DS68" s="17">
        <f t="shared" si="14"/>
        <v>0</v>
      </c>
      <c r="DT68" s="17">
        <f t="shared" si="14"/>
        <v>0</v>
      </c>
      <c r="DU68" s="17">
        <f t="shared" si="14"/>
        <v>0</v>
      </c>
      <c r="DV68" s="17">
        <f t="shared" si="14"/>
        <v>0</v>
      </c>
      <c r="DW68" s="17">
        <f t="shared" si="14"/>
        <v>0</v>
      </c>
      <c r="DX68" s="17">
        <f t="shared" si="14"/>
        <v>0</v>
      </c>
      <c r="DY68" s="17">
        <f t="shared" si="14"/>
        <v>0</v>
      </c>
      <c r="DZ68" s="17">
        <f t="shared" si="14"/>
        <v>0</v>
      </c>
      <c r="EA68" s="17">
        <f t="shared" si="14"/>
        <v>0</v>
      </c>
      <c r="EB68" s="17">
        <f t="shared" si="14"/>
        <v>0</v>
      </c>
      <c r="EC68" s="17">
        <f t="shared" si="14"/>
        <v>0</v>
      </c>
      <c r="ED68" s="17">
        <f t="shared" si="14"/>
        <v>0</v>
      </c>
      <c r="EE68" s="17">
        <f t="shared" si="14"/>
        <v>0</v>
      </c>
      <c r="EF68" s="17">
        <f t="shared" si="14"/>
        <v>0</v>
      </c>
      <c r="EG68" s="17">
        <f t="shared" ref="EG68:GR68" si="15">SUMPRODUCT($E$32:$E$35,EG32:EG35)/100</f>
        <v>0</v>
      </c>
      <c r="EH68" s="17">
        <f t="shared" si="15"/>
        <v>0</v>
      </c>
      <c r="EI68" s="17">
        <f t="shared" si="15"/>
        <v>0</v>
      </c>
      <c r="EJ68" s="17">
        <f t="shared" si="15"/>
        <v>0</v>
      </c>
      <c r="EK68" s="17">
        <f t="shared" si="15"/>
        <v>0</v>
      </c>
      <c r="EL68" s="17">
        <f t="shared" si="15"/>
        <v>0</v>
      </c>
      <c r="EM68" s="17">
        <f t="shared" si="15"/>
        <v>0</v>
      </c>
      <c r="EN68" s="17">
        <f t="shared" si="15"/>
        <v>0</v>
      </c>
      <c r="EO68" s="17">
        <f t="shared" si="15"/>
        <v>0</v>
      </c>
      <c r="EP68" s="17">
        <f t="shared" si="15"/>
        <v>0</v>
      </c>
      <c r="EQ68" s="17">
        <f t="shared" si="15"/>
        <v>0</v>
      </c>
      <c r="ER68" s="17">
        <f t="shared" si="15"/>
        <v>0</v>
      </c>
      <c r="ES68" s="17">
        <f t="shared" si="15"/>
        <v>0</v>
      </c>
      <c r="ET68" s="17">
        <f t="shared" si="15"/>
        <v>0</v>
      </c>
      <c r="EU68" s="17">
        <f t="shared" si="15"/>
        <v>0</v>
      </c>
      <c r="EV68" s="17">
        <f t="shared" si="15"/>
        <v>0</v>
      </c>
      <c r="EW68" s="17">
        <f t="shared" si="15"/>
        <v>0</v>
      </c>
      <c r="EX68" s="17">
        <f t="shared" si="15"/>
        <v>0</v>
      </c>
      <c r="EY68" s="17">
        <f t="shared" si="15"/>
        <v>0</v>
      </c>
      <c r="EZ68" s="17">
        <f t="shared" si="15"/>
        <v>0</v>
      </c>
      <c r="FA68" s="17">
        <f t="shared" si="15"/>
        <v>0</v>
      </c>
      <c r="FB68" s="17">
        <f t="shared" si="15"/>
        <v>0</v>
      </c>
      <c r="FC68" s="17">
        <f t="shared" si="15"/>
        <v>0</v>
      </c>
      <c r="FD68" s="17">
        <f t="shared" si="15"/>
        <v>0</v>
      </c>
      <c r="FE68" s="17">
        <f t="shared" si="15"/>
        <v>0</v>
      </c>
      <c r="FF68" s="17">
        <f t="shared" si="15"/>
        <v>0</v>
      </c>
      <c r="FG68" s="17">
        <f t="shared" si="15"/>
        <v>0</v>
      </c>
      <c r="FH68" s="17">
        <f t="shared" si="15"/>
        <v>0</v>
      </c>
      <c r="FI68" s="17">
        <f t="shared" si="15"/>
        <v>0</v>
      </c>
      <c r="FJ68" s="17">
        <f t="shared" si="15"/>
        <v>0</v>
      </c>
      <c r="FK68" s="17">
        <f t="shared" si="15"/>
        <v>0</v>
      </c>
      <c r="FL68" s="17">
        <f t="shared" si="15"/>
        <v>0</v>
      </c>
      <c r="FM68" s="17">
        <f t="shared" si="15"/>
        <v>0</v>
      </c>
      <c r="FN68" s="17">
        <f t="shared" si="15"/>
        <v>0</v>
      </c>
      <c r="FO68" s="17">
        <f t="shared" si="15"/>
        <v>0</v>
      </c>
      <c r="FP68" s="17">
        <f t="shared" si="15"/>
        <v>0</v>
      </c>
      <c r="FQ68" s="17">
        <f t="shared" si="15"/>
        <v>0</v>
      </c>
      <c r="FR68" s="17">
        <f t="shared" si="15"/>
        <v>0</v>
      </c>
      <c r="FS68" s="17">
        <f t="shared" si="15"/>
        <v>0</v>
      </c>
      <c r="FT68" s="17">
        <f t="shared" si="15"/>
        <v>0</v>
      </c>
      <c r="FU68" s="17">
        <f t="shared" si="15"/>
        <v>0</v>
      </c>
      <c r="FV68" s="17">
        <f t="shared" si="15"/>
        <v>0</v>
      </c>
      <c r="FW68" s="17">
        <f t="shared" si="15"/>
        <v>0</v>
      </c>
      <c r="FX68" s="17">
        <f t="shared" si="15"/>
        <v>0</v>
      </c>
      <c r="FY68" s="17">
        <f t="shared" si="15"/>
        <v>0</v>
      </c>
      <c r="FZ68" s="17">
        <f t="shared" si="15"/>
        <v>0</v>
      </c>
      <c r="GA68" s="17">
        <f t="shared" si="15"/>
        <v>0</v>
      </c>
      <c r="GB68" s="17">
        <f t="shared" si="15"/>
        <v>0</v>
      </c>
      <c r="GC68" s="17">
        <f t="shared" si="15"/>
        <v>0</v>
      </c>
      <c r="GD68" s="17">
        <f t="shared" si="15"/>
        <v>0</v>
      </c>
      <c r="GE68" s="17">
        <f t="shared" si="15"/>
        <v>0</v>
      </c>
      <c r="GF68" s="17">
        <f t="shared" si="15"/>
        <v>0</v>
      </c>
      <c r="GG68" s="17">
        <f t="shared" si="15"/>
        <v>0</v>
      </c>
      <c r="GH68" s="17">
        <f t="shared" si="15"/>
        <v>0</v>
      </c>
      <c r="GI68" s="17">
        <f t="shared" si="15"/>
        <v>0</v>
      </c>
      <c r="GJ68" s="17">
        <f t="shared" si="15"/>
        <v>0</v>
      </c>
      <c r="GK68" s="17">
        <f t="shared" si="15"/>
        <v>0</v>
      </c>
      <c r="GL68" s="17">
        <f t="shared" si="15"/>
        <v>0</v>
      </c>
      <c r="GM68" s="17">
        <f t="shared" si="15"/>
        <v>0</v>
      </c>
      <c r="GN68" s="17">
        <f t="shared" si="15"/>
        <v>0</v>
      </c>
      <c r="GO68" s="17">
        <f t="shared" si="15"/>
        <v>0</v>
      </c>
      <c r="GP68" s="17">
        <f t="shared" si="15"/>
        <v>0</v>
      </c>
      <c r="GQ68" s="17">
        <f t="shared" si="15"/>
        <v>0</v>
      </c>
      <c r="GR68" s="17">
        <f t="shared" si="15"/>
        <v>0</v>
      </c>
      <c r="GS68" s="17">
        <f t="shared" ref="GS68:GY68" si="16">SUMPRODUCT($E$32:$E$35,GS32:GS35)/100</f>
        <v>0</v>
      </c>
      <c r="GT68" s="17">
        <f t="shared" si="16"/>
        <v>0</v>
      </c>
      <c r="GU68" s="17">
        <f t="shared" si="16"/>
        <v>0</v>
      </c>
      <c r="GV68" s="17">
        <f t="shared" si="16"/>
        <v>0</v>
      </c>
      <c r="GW68" s="17">
        <f t="shared" si="16"/>
        <v>0</v>
      </c>
      <c r="GX68" s="17">
        <f t="shared" si="16"/>
        <v>0</v>
      </c>
      <c r="GY68" s="17">
        <f t="shared" si="16"/>
        <v>0</v>
      </c>
      <c r="GZ68" s="33"/>
    </row>
    <row r="69" spans="1:208">
      <c r="A69" s="386"/>
      <c r="B69" s="386"/>
      <c r="C69" s="386"/>
      <c r="D69" s="28" t="s">
        <v>34</v>
      </c>
      <c r="E69" s="16" t="s">
        <v>57</v>
      </c>
      <c r="F69" s="16" t="s">
        <v>57</v>
      </c>
      <c r="G69" s="17">
        <f>SUM(G65:G68)</f>
        <v>0</v>
      </c>
      <c r="H69" s="17">
        <f>SUM(H65:H68)</f>
        <v>0</v>
      </c>
      <c r="I69" s="17">
        <f t="shared" ref="I69:BT69" si="17">SUM(I65:I68)</f>
        <v>0</v>
      </c>
      <c r="J69" s="17">
        <f t="shared" si="17"/>
        <v>0</v>
      </c>
      <c r="K69" s="17">
        <f t="shared" si="17"/>
        <v>0</v>
      </c>
      <c r="L69" s="17">
        <f t="shared" si="17"/>
        <v>0</v>
      </c>
      <c r="M69" s="17">
        <f t="shared" si="17"/>
        <v>0</v>
      </c>
      <c r="N69" s="17">
        <f t="shared" si="17"/>
        <v>0</v>
      </c>
      <c r="O69" s="17">
        <f t="shared" si="17"/>
        <v>0</v>
      </c>
      <c r="P69" s="17">
        <f t="shared" si="17"/>
        <v>0</v>
      </c>
      <c r="Q69" s="17">
        <f t="shared" si="17"/>
        <v>0</v>
      </c>
      <c r="R69" s="17">
        <f t="shared" si="17"/>
        <v>0</v>
      </c>
      <c r="S69" s="17">
        <f t="shared" si="17"/>
        <v>0</v>
      </c>
      <c r="T69" s="17">
        <f t="shared" si="17"/>
        <v>0</v>
      </c>
      <c r="U69" s="17">
        <f t="shared" si="17"/>
        <v>0</v>
      </c>
      <c r="V69" s="17">
        <f t="shared" si="17"/>
        <v>0</v>
      </c>
      <c r="W69" s="17">
        <f t="shared" si="17"/>
        <v>0</v>
      </c>
      <c r="X69" s="17">
        <f t="shared" si="17"/>
        <v>0</v>
      </c>
      <c r="Y69" s="17">
        <f t="shared" si="17"/>
        <v>0</v>
      </c>
      <c r="Z69" s="17">
        <f t="shared" si="17"/>
        <v>0</v>
      </c>
      <c r="AA69" s="17">
        <f t="shared" si="17"/>
        <v>0</v>
      </c>
      <c r="AB69" s="17">
        <f t="shared" si="17"/>
        <v>0</v>
      </c>
      <c r="AC69" s="17">
        <f t="shared" si="17"/>
        <v>0</v>
      </c>
      <c r="AD69" s="17">
        <f t="shared" si="17"/>
        <v>0</v>
      </c>
      <c r="AE69" s="17">
        <f t="shared" si="17"/>
        <v>0</v>
      </c>
      <c r="AF69" s="17">
        <f t="shared" si="17"/>
        <v>0</v>
      </c>
      <c r="AG69" s="17">
        <f t="shared" si="17"/>
        <v>0</v>
      </c>
      <c r="AH69" s="17">
        <f t="shared" si="17"/>
        <v>0</v>
      </c>
      <c r="AI69" s="17">
        <f t="shared" si="17"/>
        <v>0</v>
      </c>
      <c r="AJ69" s="17">
        <f t="shared" si="17"/>
        <v>0</v>
      </c>
      <c r="AK69" s="17">
        <f t="shared" si="17"/>
        <v>0</v>
      </c>
      <c r="AL69" s="17">
        <f t="shared" si="17"/>
        <v>0</v>
      </c>
      <c r="AM69" s="17">
        <f t="shared" si="17"/>
        <v>0</v>
      </c>
      <c r="AN69" s="17">
        <f t="shared" si="17"/>
        <v>0</v>
      </c>
      <c r="AO69" s="17">
        <f t="shared" si="17"/>
        <v>0</v>
      </c>
      <c r="AP69" s="17">
        <f t="shared" si="17"/>
        <v>0</v>
      </c>
      <c r="AQ69" s="17">
        <f t="shared" si="17"/>
        <v>0</v>
      </c>
      <c r="AR69" s="17">
        <f t="shared" si="17"/>
        <v>0</v>
      </c>
      <c r="AS69" s="17">
        <f t="shared" si="17"/>
        <v>0</v>
      </c>
      <c r="AT69" s="17">
        <f t="shared" si="17"/>
        <v>0</v>
      </c>
      <c r="AU69" s="17">
        <f t="shared" si="17"/>
        <v>0</v>
      </c>
      <c r="AV69" s="17">
        <f t="shared" si="17"/>
        <v>0</v>
      </c>
      <c r="AW69" s="17">
        <f t="shared" si="17"/>
        <v>0</v>
      </c>
      <c r="AX69" s="17">
        <f t="shared" si="17"/>
        <v>0</v>
      </c>
      <c r="AY69" s="17">
        <f t="shared" si="17"/>
        <v>0</v>
      </c>
      <c r="AZ69" s="17">
        <f t="shared" si="17"/>
        <v>0</v>
      </c>
      <c r="BA69" s="17">
        <f t="shared" si="17"/>
        <v>0</v>
      </c>
      <c r="BB69" s="17">
        <f t="shared" si="17"/>
        <v>0</v>
      </c>
      <c r="BC69" s="17">
        <f t="shared" si="17"/>
        <v>0</v>
      </c>
      <c r="BD69" s="17">
        <f t="shared" si="17"/>
        <v>0</v>
      </c>
      <c r="BE69" s="17">
        <f t="shared" si="17"/>
        <v>0</v>
      </c>
      <c r="BF69" s="17">
        <f t="shared" si="17"/>
        <v>0</v>
      </c>
      <c r="BG69" s="17">
        <f t="shared" si="17"/>
        <v>0</v>
      </c>
      <c r="BH69" s="17">
        <f t="shared" si="17"/>
        <v>0</v>
      </c>
      <c r="BI69" s="17">
        <f t="shared" si="17"/>
        <v>0</v>
      </c>
      <c r="BJ69" s="17">
        <f t="shared" si="17"/>
        <v>0</v>
      </c>
      <c r="BK69" s="17">
        <f t="shared" si="17"/>
        <v>0</v>
      </c>
      <c r="BL69" s="17">
        <f t="shared" si="17"/>
        <v>0</v>
      </c>
      <c r="BM69" s="17">
        <f t="shared" si="17"/>
        <v>0</v>
      </c>
      <c r="BN69" s="17">
        <f t="shared" si="17"/>
        <v>0</v>
      </c>
      <c r="BO69" s="17">
        <f t="shared" si="17"/>
        <v>0</v>
      </c>
      <c r="BP69" s="17">
        <f t="shared" si="17"/>
        <v>0</v>
      </c>
      <c r="BQ69" s="17">
        <f t="shared" si="17"/>
        <v>0</v>
      </c>
      <c r="BR69" s="17">
        <f t="shared" si="17"/>
        <v>0</v>
      </c>
      <c r="BS69" s="17">
        <f t="shared" si="17"/>
        <v>0</v>
      </c>
      <c r="BT69" s="17">
        <f t="shared" si="17"/>
        <v>0</v>
      </c>
      <c r="BU69" s="17">
        <f t="shared" ref="BU69:EF69" si="18">SUM(BU65:BU68)</f>
        <v>0</v>
      </c>
      <c r="BV69" s="17">
        <f t="shared" si="18"/>
        <v>0</v>
      </c>
      <c r="BW69" s="17">
        <f t="shared" si="18"/>
        <v>0</v>
      </c>
      <c r="BX69" s="17">
        <f t="shared" si="18"/>
        <v>0</v>
      </c>
      <c r="BY69" s="17">
        <f t="shared" si="18"/>
        <v>0</v>
      </c>
      <c r="BZ69" s="17">
        <f t="shared" si="18"/>
        <v>0</v>
      </c>
      <c r="CA69" s="17">
        <f t="shared" si="18"/>
        <v>0</v>
      </c>
      <c r="CB69" s="17">
        <f t="shared" si="18"/>
        <v>0</v>
      </c>
      <c r="CC69" s="17">
        <f t="shared" si="18"/>
        <v>0</v>
      </c>
      <c r="CD69" s="17">
        <f t="shared" si="18"/>
        <v>0</v>
      </c>
      <c r="CE69" s="17">
        <f t="shared" si="18"/>
        <v>0</v>
      </c>
      <c r="CF69" s="17">
        <f t="shared" si="18"/>
        <v>0</v>
      </c>
      <c r="CG69" s="17">
        <f t="shared" si="18"/>
        <v>0</v>
      </c>
      <c r="CH69" s="17">
        <f t="shared" si="18"/>
        <v>0</v>
      </c>
      <c r="CI69" s="17">
        <f t="shared" si="18"/>
        <v>0</v>
      </c>
      <c r="CJ69" s="17">
        <f t="shared" si="18"/>
        <v>0</v>
      </c>
      <c r="CK69" s="17">
        <f t="shared" si="18"/>
        <v>0</v>
      </c>
      <c r="CL69" s="17">
        <f t="shared" si="18"/>
        <v>0</v>
      </c>
      <c r="CM69" s="17">
        <f t="shared" si="18"/>
        <v>0</v>
      </c>
      <c r="CN69" s="17">
        <f t="shared" si="18"/>
        <v>0</v>
      </c>
      <c r="CO69" s="17">
        <f t="shared" si="18"/>
        <v>0</v>
      </c>
      <c r="CP69" s="17">
        <f t="shared" si="18"/>
        <v>0</v>
      </c>
      <c r="CQ69" s="17">
        <f t="shared" si="18"/>
        <v>0</v>
      </c>
      <c r="CR69" s="17">
        <f t="shared" si="18"/>
        <v>0</v>
      </c>
      <c r="CS69" s="17">
        <f t="shared" si="18"/>
        <v>0</v>
      </c>
      <c r="CT69" s="17">
        <f t="shared" si="18"/>
        <v>0</v>
      </c>
      <c r="CU69" s="17">
        <f t="shared" si="18"/>
        <v>0</v>
      </c>
      <c r="CV69" s="17">
        <f t="shared" si="18"/>
        <v>0</v>
      </c>
      <c r="CW69" s="17">
        <f t="shared" si="18"/>
        <v>0</v>
      </c>
      <c r="CX69" s="17">
        <f t="shared" si="18"/>
        <v>0</v>
      </c>
      <c r="CY69" s="17">
        <f t="shared" si="18"/>
        <v>0</v>
      </c>
      <c r="CZ69" s="17">
        <f t="shared" si="18"/>
        <v>0</v>
      </c>
      <c r="DA69" s="17">
        <f t="shared" si="18"/>
        <v>0</v>
      </c>
      <c r="DB69" s="17">
        <f t="shared" si="18"/>
        <v>0</v>
      </c>
      <c r="DC69" s="17">
        <f t="shared" si="18"/>
        <v>0</v>
      </c>
      <c r="DD69" s="17">
        <f t="shared" si="18"/>
        <v>0</v>
      </c>
      <c r="DE69" s="17">
        <f t="shared" si="18"/>
        <v>0</v>
      </c>
      <c r="DF69" s="17">
        <f t="shared" si="18"/>
        <v>0</v>
      </c>
      <c r="DG69" s="17">
        <f t="shared" si="18"/>
        <v>0</v>
      </c>
      <c r="DH69" s="17">
        <f t="shared" si="18"/>
        <v>0</v>
      </c>
      <c r="DI69" s="17">
        <f t="shared" si="18"/>
        <v>0</v>
      </c>
      <c r="DJ69" s="17">
        <f t="shared" si="18"/>
        <v>0</v>
      </c>
      <c r="DK69" s="17">
        <f t="shared" si="18"/>
        <v>0</v>
      </c>
      <c r="DL69" s="17">
        <f t="shared" si="18"/>
        <v>0</v>
      </c>
      <c r="DM69" s="17">
        <f t="shared" si="18"/>
        <v>0</v>
      </c>
      <c r="DN69" s="17">
        <f t="shared" si="18"/>
        <v>0</v>
      </c>
      <c r="DO69" s="17">
        <f t="shared" si="18"/>
        <v>0</v>
      </c>
      <c r="DP69" s="17">
        <f t="shared" si="18"/>
        <v>0</v>
      </c>
      <c r="DQ69" s="17">
        <f t="shared" si="18"/>
        <v>0</v>
      </c>
      <c r="DR69" s="17">
        <f t="shared" si="18"/>
        <v>0</v>
      </c>
      <c r="DS69" s="17">
        <f t="shared" si="18"/>
        <v>0</v>
      </c>
      <c r="DT69" s="17">
        <f t="shared" si="18"/>
        <v>0</v>
      </c>
      <c r="DU69" s="17">
        <f t="shared" si="18"/>
        <v>0</v>
      </c>
      <c r="DV69" s="17">
        <f t="shared" si="18"/>
        <v>0</v>
      </c>
      <c r="DW69" s="17">
        <f t="shared" si="18"/>
        <v>0</v>
      </c>
      <c r="DX69" s="17">
        <f t="shared" si="18"/>
        <v>0</v>
      </c>
      <c r="DY69" s="17">
        <f t="shared" si="18"/>
        <v>0</v>
      </c>
      <c r="DZ69" s="17">
        <f t="shared" si="18"/>
        <v>0</v>
      </c>
      <c r="EA69" s="17">
        <f t="shared" si="18"/>
        <v>0</v>
      </c>
      <c r="EB69" s="17">
        <f t="shared" si="18"/>
        <v>0</v>
      </c>
      <c r="EC69" s="17">
        <f t="shared" si="18"/>
        <v>0</v>
      </c>
      <c r="ED69" s="17">
        <f t="shared" si="18"/>
        <v>0</v>
      </c>
      <c r="EE69" s="17">
        <f t="shared" si="18"/>
        <v>0</v>
      </c>
      <c r="EF69" s="17">
        <f t="shared" si="18"/>
        <v>0</v>
      </c>
      <c r="EG69" s="17">
        <f t="shared" ref="EG69:GR69" si="19">SUM(EG65:EG68)</f>
        <v>0</v>
      </c>
      <c r="EH69" s="17">
        <f t="shared" si="19"/>
        <v>0</v>
      </c>
      <c r="EI69" s="17">
        <f t="shared" si="19"/>
        <v>0</v>
      </c>
      <c r="EJ69" s="17">
        <f t="shared" si="19"/>
        <v>0</v>
      </c>
      <c r="EK69" s="17">
        <f t="shared" si="19"/>
        <v>0</v>
      </c>
      <c r="EL69" s="17">
        <f t="shared" si="19"/>
        <v>0</v>
      </c>
      <c r="EM69" s="17">
        <f t="shared" si="19"/>
        <v>0</v>
      </c>
      <c r="EN69" s="17">
        <f t="shared" si="19"/>
        <v>0</v>
      </c>
      <c r="EO69" s="17">
        <f t="shared" si="19"/>
        <v>0</v>
      </c>
      <c r="EP69" s="17">
        <f t="shared" si="19"/>
        <v>0</v>
      </c>
      <c r="EQ69" s="17">
        <f t="shared" si="19"/>
        <v>0</v>
      </c>
      <c r="ER69" s="17">
        <f t="shared" si="19"/>
        <v>0</v>
      </c>
      <c r="ES69" s="17">
        <f t="shared" si="19"/>
        <v>0</v>
      </c>
      <c r="ET69" s="17">
        <f t="shared" si="19"/>
        <v>0</v>
      </c>
      <c r="EU69" s="17">
        <f t="shared" si="19"/>
        <v>0</v>
      </c>
      <c r="EV69" s="17">
        <f t="shared" si="19"/>
        <v>0</v>
      </c>
      <c r="EW69" s="17">
        <f t="shared" si="19"/>
        <v>0</v>
      </c>
      <c r="EX69" s="17">
        <f t="shared" si="19"/>
        <v>0</v>
      </c>
      <c r="EY69" s="17">
        <f t="shared" si="19"/>
        <v>0</v>
      </c>
      <c r="EZ69" s="17">
        <f t="shared" si="19"/>
        <v>0</v>
      </c>
      <c r="FA69" s="17">
        <f t="shared" si="19"/>
        <v>0</v>
      </c>
      <c r="FB69" s="17">
        <f t="shared" si="19"/>
        <v>0</v>
      </c>
      <c r="FC69" s="17">
        <f t="shared" si="19"/>
        <v>0</v>
      </c>
      <c r="FD69" s="17">
        <f t="shared" si="19"/>
        <v>0</v>
      </c>
      <c r="FE69" s="17">
        <f t="shared" si="19"/>
        <v>0</v>
      </c>
      <c r="FF69" s="17">
        <f t="shared" si="19"/>
        <v>0</v>
      </c>
      <c r="FG69" s="17">
        <f t="shared" si="19"/>
        <v>0</v>
      </c>
      <c r="FH69" s="17">
        <f t="shared" si="19"/>
        <v>0</v>
      </c>
      <c r="FI69" s="17">
        <f t="shared" si="19"/>
        <v>0</v>
      </c>
      <c r="FJ69" s="17">
        <f t="shared" si="19"/>
        <v>0</v>
      </c>
      <c r="FK69" s="17">
        <f t="shared" si="19"/>
        <v>0</v>
      </c>
      <c r="FL69" s="17">
        <f t="shared" si="19"/>
        <v>0</v>
      </c>
      <c r="FM69" s="17">
        <f t="shared" si="19"/>
        <v>0</v>
      </c>
      <c r="FN69" s="17">
        <f t="shared" si="19"/>
        <v>0</v>
      </c>
      <c r="FO69" s="17">
        <f t="shared" si="19"/>
        <v>0</v>
      </c>
      <c r="FP69" s="17">
        <f t="shared" si="19"/>
        <v>0</v>
      </c>
      <c r="FQ69" s="17">
        <f t="shared" si="19"/>
        <v>0</v>
      </c>
      <c r="FR69" s="17">
        <f t="shared" si="19"/>
        <v>0</v>
      </c>
      <c r="FS69" s="17">
        <f t="shared" si="19"/>
        <v>0</v>
      </c>
      <c r="FT69" s="17">
        <f t="shared" si="19"/>
        <v>0</v>
      </c>
      <c r="FU69" s="17">
        <f t="shared" si="19"/>
        <v>0</v>
      </c>
      <c r="FV69" s="17">
        <f t="shared" si="19"/>
        <v>0</v>
      </c>
      <c r="FW69" s="17">
        <f t="shared" si="19"/>
        <v>0</v>
      </c>
      <c r="FX69" s="17">
        <f t="shared" si="19"/>
        <v>0</v>
      </c>
      <c r="FY69" s="17">
        <f t="shared" si="19"/>
        <v>0</v>
      </c>
      <c r="FZ69" s="17">
        <f t="shared" si="19"/>
        <v>0</v>
      </c>
      <c r="GA69" s="17">
        <f t="shared" si="19"/>
        <v>0</v>
      </c>
      <c r="GB69" s="17">
        <f t="shared" si="19"/>
        <v>0</v>
      </c>
      <c r="GC69" s="17">
        <f t="shared" si="19"/>
        <v>0</v>
      </c>
      <c r="GD69" s="17">
        <f t="shared" si="19"/>
        <v>0</v>
      </c>
      <c r="GE69" s="17">
        <f t="shared" si="19"/>
        <v>0</v>
      </c>
      <c r="GF69" s="17">
        <f t="shared" si="19"/>
        <v>0</v>
      </c>
      <c r="GG69" s="17">
        <f t="shared" si="19"/>
        <v>0</v>
      </c>
      <c r="GH69" s="17">
        <f t="shared" si="19"/>
        <v>0</v>
      </c>
      <c r="GI69" s="17">
        <f t="shared" si="19"/>
        <v>0</v>
      </c>
      <c r="GJ69" s="17">
        <f t="shared" si="19"/>
        <v>0</v>
      </c>
      <c r="GK69" s="17">
        <f t="shared" si="19"/>
        <v>0</v>
      </c>
      <c r="GL69" s="17">
        <f t="shared" si="19"/>
        <v>0</v>
      </c>
      <c r="GM69" s="17">
        <f t="shared" si="19"/>
        <v>0</v>
      </c>
      <c r="GN69" s="17">
        <f t="shared" si="19"/>
        <v>0</v>
      </c>
      <c r="GO69" s="17">
        <f t="shared" si="19"/>
        <v>0</v>
      </c>
      <c r="GP69" s="17">
        <f t="shared" si="19"/>
        <v>0</v>
      </c>
      <c r="GQ69" s="17">
        <f t="shared" si="19"/>
        <v>0</v>
      </c>
      <c r="GR69" s="17">
        <f t="shared" si="19"/>
        <v>0</v>
      </c>
      <c r="GS69" s="17">
        <f t="shared" ref="GS69:GY69" si="20">SUM(GS65:GS68)</f>
        <v>0</v>
      </c>
      <c r="GT69" s="17">
        <f t="shared" si="20"/>
        <v>0</v>
      </c>
      <c r="GU69" s="17">
        <f t="shared" si="20"/>
        <v>0</v>
      </c>
      <c r="GV69" s="17">
        <f t="shared" si="20"/>
        <v>0</v>
      </c>
      <c r="GW69" s="17">
        <f t="shared" si="20"/>
        <v>0</v>
      </c>
      <c r="GX69" s="17">
        <f t="shared" si="20"/>
        <v>0</v>
      </c>
      <c r="GY69" s="17">
        <f t="shared" si="20"/>
        <v>0</v>
      </c>
      <c r="GZ69" s="33"/>
    </row>
    <row r="70" spans="1:208">
      <c r="A70" s="4"/>
      <c r="B70" s="4"/>
      <c r="C70" s="4"/>
      <c r="D70" s="4"/>
      <c r="E70" s="4"/>
      <c r="F70" s="4"/>
    </row>
    <row r="71" spans="1:208">
      <c r="A71" s="4"/>
      <c r="B71" s="4"/>
      <c r="C71" s="4"/>
      <c r="D71" s="4"/>
      <c r="E71" s="4"/>
      <c r="F71" s="4"/>
    </row>
    <row r="72" spans="1:208">
      <c r="A72" s="4"/>
      <c r="B72" s="4"/>
      <c r="C72" s="4"/>
      <c r="D72" s="4"/>
      <c r="E72" s="4"/>
      <c r="F72" s="4"/>
    </row>
    <row r="73" spans="1:208">
      <c r="A73" s="4"/>
      <c r="B73" s="4"/>
      <c r="C73" s="4"/>
      <c r="D73" s="4"/>
      <c r="E73" s="4"/>
      <c r="F73" s="4"/>
    </row>
    <row r="74" spans="1:208">
      <c r="A74" s="326"/>
      <c r="B74" s="326"/>
      <c r="C74" s="326"/>
      <c r="D74" s="4"/>
      <c r="E74" s="4"/>
      <c r="F74" s="4"/>
    </row>
  </sheetData>
  <protectedRanges>
    <protectedRange sqref="H5:GZ5 M6:GZ6 M2:GZ4 M8:GZ64 L7:GZ7" name="Диапазон1"/>
    <protectedRange sqref="H2:L3" name="Диапазон1_1"/>
    <protectedRange sqref="H4:L4 H6:L6 H7:K7" name="Диапазон1_2"/>
    <protectedRange sqref="H8:L64" name="Диапазон1_3"/>
  </protectedRanges>
  <customSheetViews>
    <customSheetView guid="{C58577AC-84F7-41FE-9C1B-E37259F31505}" scale="80" hiddenColumns="1" state="hidden" topLeftCell="A31">
      <selection activeCell="J2" sqref="J2"/>
      <pageMargins left="0.7" right="0.7" top="0.75" bottom="0.75" header="0.3" footer="0.3"/>
    </customSheetView>
    <customSheetView guid="{B81A15F7-27F3-49E2-B426-C7176D26F228}" scale="80" hiddenColumns="1">
      <selection activeCell="I68" sqref="I68:I69"/>
      <pageMargins left="0.7" right="0.7" top="0.75" bottom="0.75" header="0.3" footer="0.3"/>
    </customSheetView>
    <customSheetView guid="{1C24500D-78C6-4EED-A5DD-831582AD7DB7}" scale="80" hiddenColumns="1">
      <selection activeCell="I68" sqref="I68:I69"/>
      <pageMargins left="0.7" right="0.7" top="0.75" bottom="0.75" header="0.3" footer="0.3"/>
    </customSheetView>
    <customSheetView guid="{53CEAE30-DC92-4820-8624-C39AF70628F9}" scale="80" hiddenColumns="1">
      <selection activeCell="I68" sqref="I68:I69"/>
      <pageMargins left="0.7" right="0.7" top="0.75" bottom="0.75" header="0.3" footer="0.3"/>
    </customSheetView>
    <customSheetView guid="{DF4E1039-9906-49B2-B165-01E41C44BE5F}" scale="80" hiddenColumns="1" topLeftCell="A28">
      <selection activeCell="I68" sqref="I68:I69"/>
      <pageMargins left="0.7" right="0.7" top="0.75" bottom="0.75" header="0.3" footer="0.3"/>
    </customSheetView>
  </customSheetViews>
  <mergeCells count="56">
    <mergeCell ref="A64:B64"/>
    <mergeCell ref="A65:C69"/>
    <mergeCell ref="A74:C74"/>
    <mergeCell ref="A58:B58"/>
    <mergeCell ref="A59:B60"/>
    <mergeCell ref="C59:C60"/>
    <mergeCell ref="A61:B61"/>
    <mergeCell ref="A62:B62"/>
    <mergeCell ref="A63:B63"/>
    <mergeCell ref="A57:B57"/>
    <mergeCell ref="A37:B37"/>
    <mergeCell ref="A38:B40"/>
    <mergeCell ref="C38:C40"/>
    <mergeCell ref="A41:B44"/>
    <mergeCell ref="C41:C44"/>
    <mergeCell ref="A45:B48"/>
    <mergeCell ref="C45:C48"/>
    <mergeCell ref="A49:B52"/>
    <mergeCell ref="C49:C52"/>
    <mergeCell ref="A53:B55"/>
    <mergeCell ref="C53:C55"/>
    <mergeCell ref="A56:B56"/>
    <mergeCell ref="A36:E36"/>
    <mergeCell ref="A18:A19"/>
    <mergeCell ref="A20:E20"/>
    <mergeCell ref="A21:A28"/>
    <mergeCell ref="B21:B25"/>
    <mergeCell ref="C21:C23"/>
    <mergeCell ref="C24:C25"/>
    <mergeCell ref="B26:B28"/>
    <mergeCell ref="C26:C28"/>
    <mergeCell ref="A29:A30"/>
    <mergeCell ref="A31:E31"/>
    <mergeCell ref="A32:A34"/>
    <mergeCell ref="B32:B34"/>
    <mergeCell ref="C32:C34"/>
    <mergeCell ref="GZ2:GZ3"/>
    <mergeCell ref="F3:G3"/>
    <mergeCell ref="B4:F4"/>
    <mergeCell ref="B5:F5"/>
    <mergeCell ref="A8:A17"/>
    <mergeCell ref="B8:B12"/>
    <mergeCell ref="C8:C10"/>
    <mergeCell ref="C11:C12"/>
    <mergeCell ref="B13:B17"/>
    <mergeCell ref="C13:C15"/>
    <mergeCell ref="C16:C17"/>
    <mergeCell ref="A7:F7"/>
    <mergeCell ref="A4:A6"/>
    <mergeCell ref="B6:F6"/>
    <mergeCell ref="A1:J1"/>
    <mergeCell ref="A2:A3"/>
    <mergeCell ref="B2:B3"/>
    <mergeCell ref="C2:C3"/>
    <mergeCell ref="D2:D3"/>
    <mergeCell ref="F2:G2"/>
  </mergeCells>
  <hyperlinks>
    <hyperlink ref="K5" r:id="rId1" display="\\192.168.10.100\папка_обмена\1. 2021\Баева\УЕ\Динамика у.е факт 2021\прочее\схема до\Схема 0,4 кВ ТП-1030 СНТ Машстрой до реконструкции 2021.pdf" xr:uid="{00000000-0004-0000-0800-00000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168"/>
  <sheetViews>
    <sheetView topLeftCell="A52" zoomScale="64" zoomScaleNormal="60" zoomScaleSheetLayoutView="54" workbookViewId="0">
      <selection activeCell="A55" sqref="A55:F55"/>
    </sheetView>
  </sheetViews>
  <sheetFormatPr baseColWidth="10" defaultColWidth="10.6640625" defaultRowHeight="18" outlineLevelRow="1"/>
  <cols>
    <col min="1" max="1" width="54.6640625" style="183" customWidth="1"/>
    <col min="2" max="2" width="17.5" style="145" customWidth="1"/>
    <col min="3" max="3" width="14.1640625" style="145" customWidth="1"/>
    <col min="4" max="4" width="20.5" style="145" bestFit="1" customWidth="1"/>
    <col min="5" max="5" width="24.33203125" style="145" customWidth="1"/>
    <col min="6" max="6" width="14" style="184" customWidth="1"/>
    <col min="7" max="7" width="18.1640625" style="145" customWidth="1"/>
    <col min="8" max="8" width="15.6640625" style="145" customWidth="1"/>
    <col min="9" max="9" width="49.6640625" style="145" customWidth="1"/>
    <col min="10" max="10" width="26.33203125" style="145" customWidth="1"/>
    <col min="11" max="11" width="13.1640625" style="145" customWidth="1"/>
    <col min="12" max="12" width="11.5" style="145" customWidth="1"/>
    <col min="13" max="13" width="10.6640625" style="145" customWidth="1"/>
    <col min="14" max="14" width="10.83203125" style="145" customWidth="1"/>
    <col min="15" max="15" width="18.1640625" style="145" customWidth="1"/>
    <col min="16" max="16" width="16.5" style="145" customWidth="1"/>
    <col min="17" max="17" width="17" style="145" customWidth="1"/>
    <col min="18" max="18" width="12.6640625" style="145" customWidth="1"/>
    <col min="19" max="19" width="11.33203125" style="145" bestFit="1" customWidth="1"/>
    <col min="20" max="20" width="16.83203125" style="145" bestFit="1" customWidth="1"/>
    <col min="21" max="21" width="24.5" style="145" customWidth="1"/>
    <col min="22" max="22" width="31" style="145" customWidth="1"/>
    <col min="23" max="23" width="20.6640625" style="145" customWidth="1"/>
    <col min="24" max="24" width="11.5" style="145" bestFit="1" customWidth="1"/>
    <col min="25" max="25" width="24.33203125" style="145" customWidth="1"/>
    <col min="26" max="26" width="12.33203125" style="145" bestFit="1" customWidth="1"/>
    <col min="27" max="27" width="18.5" style="145" bestFit="1" customWidth="1"/>
    <col min="28" max="28" width="11.5" style="145" bestFit="1" customWidth="1"/>
    <col min="29" max="29" width="17.83203125" style="145" bestFit="1" customWidth="1"/>
    <col min="30" max="31" width="18.5" style="145" bestFit="1" customWidth="1"/>
    <col min="32" max="32" width="15.5" style="145" customWidth="1"/>
    <col min="33" max="33" width="19.33203125" style="145" bestFit="1" customWidth="1"/>
    <col min="34" max="16384" width="10.6640625" style="145"/>
  </cols>
  <sheetData>
    <row r="1" spans="1:31" ht="24.75" customHeight="1">
      <c r="A1" s="403" t="s">
        <v>344</v>
      </c>
      <c r="B1" s="403"/>
      <c r="C1" s="403"/>
      <c r="D1" s="403"/>
      <c r="E1" s="403"/>
      <c r="F1" s="403"/>
    </row>
    <row r="2" spans="1:31" ht="76.5" customHeight="1">
      <c r="A2" s="404" t="s">
        <v>131</v>
      </c>
      <c r="B2" s="404"/>
      <c r="C2" s="404"/>
      <c r="D2" s="404"/>
      <c r="E2" s="404"/>
      <c r="F2" s="404"/>
      <c r="I2" s="146"/>
    </row>
    <row r="3" spans="1:31" ht="27.75" customHeight="1">
      <c r="A3" s="405" t="s">
        <v>132</v>
      </c>
      <c r="B3" s="406"/>
      <c r="C3" s="406"/>
      <c r="D3" s="406"/>
      <c r="E3" s="406"/>
      <c r="F3" s="406"/>
    </row>
    <row r="4" spans="1:31" ht="54.75" customHeight="1">
      <c r="A4" s="407" t="s">
        <v>133</v>
      </c>
      <c r="B4" s="408"/>
      <c r="C4" s="147" t="s">
        <v>134</v>
      </c>
      <c r="D4" s="147" t="s">
        <v>135</v>
      </c>
      <c r="E4" s="147" t="s">
        <v>136</v>
      </c>
      <c r="F4" s="147" t="s">
        <v>137</v>
      </c>
    </row>
    <row r="5" spans="1:31" ht="24.5" customHeight="1">
      <c r="A5" s="409" t="s">
        <v>337</v>
      </c>
      <c r="B5" s="410"/>
      <c r="C5" s="147"/>
      <c r="D5" s="147"/>
      <c r="E5" s="147"/>
      <c r="F5" s="411" t="s">
        <v>139</v>
      </c>
    </row>
    <row r="6" spans="1:31" ht="24.5" customHeight="1">
      <c r="A6" s="409" t="s">
        <v>140</v>
      </c>
      <c r="B6" s="410"/>
      <c r="C6" s="147"/>
      <c r="D6" s="147"/>
      <c r="E6" s="147"/>
      <c r="F6" s="416"/>
    </row>
    <row r="7" spans="1:31" ht="24.5" customHeight="1">
      <c r="A7" s="409" t="s">
        <v>141</v>
      </c>
      <c r="B7" s="410"/>
      <c r="C7" s="148" t="s">
        <v>142</v>
      </c>
      <c r="D7" s="147">
        <f>'П2.1'!H11</f>
        <v>0</v>
      </c>
      <c r="E7" s="149">
        <f>0.05*'П2.1'!E12/'П2.1'!E25*'68-й'!D7</f>
        <v>0</v>
      </c>
      <c r="F7" s="416"/>
    </row>
    <row r="8" spans="1:31" ht="24.5" customHeight="1">
      <c r="A8" s="409" t="s">
        <v>138</v>
      </c>
      <c r="B8" s="410"/>
      <c r="C8" s="148"/>
      <c r="D8" s="148"/>
      <c r="E8" s="148"/>
      <c r="F8" s="416"/>
    </row>
    <row r="9" spans="1:31" ht="24.5" customHeight="1">
      <c r="A9" s="409" t="s">
        <v>140</v>
      </c>
      <c r="B9" s="410"/>
      <c r="C9" s="148"/>
      <c r="D9" s="148"/>
      <c r="E9" s="148"/>
      <c r="F9" s="416"/>
    </row>
    <row r="10" spans="1:31" ht="25.5" customHeight="1">
      <c r="A10" s="409" t="s">
        <v>141</v>
      </c>
      <c r="B10" s="410"/>
      <c r="C10" s="148" t="s">
        <v>142</v>
      </c>
      <c r="D10" s="149">
        <f>'П2.1'!H20</f>
        <v>0</v>
      </c>
      <c r="E10" s="149">
        <f>0.055*D10</f>
        <v>0</v>
      </c>
      <c r="F10" s="416"/>
    </row>
    <row r="11" spans="1:31" ht="24" customHeight="1">
      <c r="A11" s="409" t="s">
        <v>143</v>
      </c>
      <c r="B11" s="410"/>
      <c r="C11" s="148"/>
      <c r="D11" s="148"/>
      <c r="E11" s="148"/>
      <c r="F11" s="416"/>
      <c r="U11" s="417" t="s">
        <v>105</v>
      </c>
      <c r="V11" s="417"/>
      <c r="W11" s="417"/>
      <c r="X11" s="417"/>
      <c r="Y11" s="417"/>
      <c r="Z11" s="417"/>
      <c r="AA11" s="417"/>
      <c r="AB11" s="417"/>
      <c r="AC11" s="417"/>
      <c r="AD11" s="417"/>
      <c r="AE11" s="417"/>
    </row>
    <row r="12" spans="1:31" ht="75" customHeight="1">
      <c r="A12" s="409" t="s">
        <v>140</v>
      </c>
      <c r="B12" s="410"/>
      <c r="C12" s="148"/>
      <c r="D12" s="148"/>
      <c r="E12" s="148"/>
      <c r="F12" s="416"/>
      <c r="U12" s="150" t="s">
        <v>113</v>
      </c>
      <c r="V12" s="150" t="s">
        <v>39</v>
      </c>
      <c r="W12" s="418" t="s">
        <v>106</v>
      </c>
      <c r="X12" s="418"/>
      <c r="Y12" s="418"/>
      <c r="Z12" s="419" t="s">
        <v>107</v>
      </c>
      <c r="AA12" s="419"/>
      <c r="AB12" s="419"/>
      <c r="AC12" s="419" t="s">
        <v>108</v>
      </c>
      <c r="AD12" s="419"/>
      <c r="AE12" s="419"/>
    </row>
    <row r="13" spans="1:31" ht="24" customHeight="1">
      <c r="A13" s="409" t="s">
        <v>141</v>
      </c>
      <c r="B13" s="410"/>
      <c r="C13" s="148" t="s">
        <v>142</v>
      </c>
      <c r="D13" s="149">
        <f>'П2.1'!H25</f>
        <v>26.007000000000001</v>
      </c>
      <c r="E13" s="149">
        <f>0.05*D13</f>
        <v>1.3003500000000001</v>
      </c>
      <c r="F13" s="416"/>
      <c r="U13" s="415" t="s">
        <v>119</v>
      </c>
      <c r="V13" s="150" t="s">
        <v>144</v>
      </c>
      <c r="W13" s="150">
        <v>0.81</v>
      </c>
      <c r="X13" s="150">
        <v>0.73</v>
      </c>
      <c r="Y13" s="150">
        <v>0.67</v>
      </c>
      <c r="Z13" s="151">
        <f>D13</f>
        <v>26.007000000000001</v>
      </c>
      <c r="AA13" s="148"/>
      <c r="AB13" s="148"/>
      <c r="AC13" s="148">
        <f>W13*Z13/100*$AE$20</f>
        <v>0.21908296800000004</v>
      </c>
      <c r="AD13" s="148">
        <f t="shared" ref="AC13:AE17" si="0">X13*AA13/100*$AE$20</f>
        <v>0</v>
      </c>
      <c r="AE13" s="148">
        <f t="shared" si="0"/>
        <v>0</v>
      </c>
    </row>
    <row r="14" spans="1:31" ht="24" customHeight="1">
      <c r="A14" s="409" t="s">
        <v>145</v>
      </c>
      <c r="B14" s="410"/>
      <c r="C14" s="148" t="s">
        <v>142</v>
      </c>
      <c r="D14" s="149">
        <f>'П2.1'!H24</f>
        <v>0</v>
      </c>
      <c r="E14" s="149">
        <f>0.045*D14</f>
        <v>0</v>
      </c>
      <c r="F14" s="416"/>
      <c r="U14" s="415"/>
      <c r="V14" s="150" t="s">
        <v>146</v>
      </c>
      <c r="W14" s="150">
        <v>0.88</v>
      </c>
      <c r="X14" s="150">
        <v>0.79</v>
      </c>
      <c r="Y14" s="150">
        <v>0.71</v>
      </c>
      <c r="Z14" s="151">
        <f>D14</f>
        <v>0</v>
      </c>
      <c r="AA14" s="148"/>
      <c r="AB14" s="148"/>
      <c r="AC14" s="148">
        <f t="shared" si="0"/>
        <v>0</v>
      </c>
      <c r="AD14" s="148">
        <f t="shared" si="0"/>
        <v>0</v>
      </c>
      <c r="AE14" s="148">
        <f t="shared" si="0"/>
        <v>0</v>
      </c>
    </row>
    <row r="15" spans="1:31" ht="24" customHeight="1">
      <c r="A15" s="409" t="s">
        <v>147</v>
      </c>
      <c r="B15" s="410"/>
      <c r="C15" s="148" t="s">
        <v>142</v>
      </c>
      <c r="D15" s="149">
        <f>'П2.1'!H23</f>
        <v>0</v>
      </c>
      <c r="E15" s="149">
        <f>0.045*D15</f>
        <v>0</v>
      </c>
      <c r="F15" s="416"/>
      <c r="U15" s="415"/>
      <c r="V15" s="150" t="s">
        <v>148</v>
      </c>
      <c r="W15" s="150">
        <v>0.89</v>
      </c>
      <c r="X15" s="150">
        <v>0.8</v>
      </c>
      <c r="Y15" s="150">
        <v>0.72</v>
      </c>
      <c r="Z15" s="151">
        <f>D15</f>
        <v>0</v>
      </c>
      <c r="AA15" s="148"/>
      <c r="AB15" s="148"/>
      <c r="AC15" s="148">
        <f t="shared" si="0"/>
        <v>0</v>
      </c>
      <c r="AD15" s="148">
        <f t="shared" si="0"/>
        <v>0</v>
      </c>
      <c r="AE15" s="148">
        <f t="shared" si="0"/>
        <v>0</v>
      </c>
    </row>
    <row r="16" spans="1:31" ht="39" customHeight="1">
      <c r="A16" s="409" t="s">
        <v>149</v>
      </c>
      <c r="B16" s="410"/>
      <c r="C16" s="148"/>
      <c r="D16" s="149"/>
      <c r="E16" s="149"/>
      <c r="F16" s="416"/>
      <c r="U16" s="415" t="s">
        <v>120</v>
      </c>
      <c r="V16" s="150" t="s">
        <v>144</v>
      </c>
      <c r="W16" s="150">
        <v>0.91</v>
      </c>
      <c r="X16" s="150">
        <v>0.82</v>
      </c>
      <c r="Y16" s="150">
        <v>0.74</v>
      </c>
      <c r="Z16" s="151">
        <f>D18</f>
        <v>95.183499999999995</v>
      </c>
      <c r="AA16" s="148"/>
      <c r="AB16" s="148"/>
      <c r="AC16" s="148">
        <f>W16*Z16/100*$AE$20</f>
        <v>0.90081664400000006</v>
      </c>
      <c r="AD16" s="148">
        <f t="shared" si="0"/>
        <v>0</v>
      </c>
      <c r="AE16" s="148">
        <f t="shared" si="0"/>
        <v>0</v>
      </c>
    </row>
    <row r="17" spans="1:33" ht="48" customHeight="1">
      <c r="A17" s="409" t="s">
        <v>140</v>
      </c>
      <c r="B17" s="410"/>
      <c r="C17" s="148"/>
      <c r="D17" s="149"/>
      <c r="E17" s="149"/>
      <c r="F17" s="416"/>
      <c r="U17" s="415"/>
      <c r="V17" s="150" t="s">
        <v>146</v>
      </c>
      <c r="W17" s="150">
        <v>1.02</v>
      </c>
      <c r="X17" s="150">
        <v>0.91</v>
      </c>
      <c r="Y17" s="150">
        <v>0.83</v>
      </c>
      <c r="Z17" s="151">
        <f>D19</f>
        <v>17.88</v>
      </c>
      <c r="AA17" s="148"/>
      <c r="AB17" s="148"/>
      <c r="AC17" s="148">
        <f>W17*Z17/100*$AE$20</f>
        <v>0.18967104000000001</v>
      </c>
      <c r="AD17" s="148">
        <f t="shared" si="0"/>
        <v>0</v>
      </c>
      <c r="AE17" s="148">
        <f t="shared" si="0"/>
        <v>0</v>
      </c>
    </row>
    <row r="18" spans="1:33" ht="24" customHeight="1">
      <c r="A18" s="409" t="s">
        <v>141</v>
      </c>
      <c r="B18" s="410"/>
      <c r="C18" s="148" t="s">
        <v>142</v>
      </c>
      <c r="D18" s="149">
        <f>'П2.1'!H31</f>
        <v>95.183499999999995</v>
      </c>
      <c r="E18" s="149">
        <f>0.035*D18</f>
        <v>3.3314225</v>
      </c>
      <c r="F18" s="416"/>
      <c r="U18" s="148"/>
      <c r="V18" s="159" t="s">
        <v>348</v>
      </c>
      <c r="W18" s="240">
        <v>1.05</v>
      </c>
      <c r="X18" s="240">
        <v>0.94</v>
      </c>
      <c r="Y18" s="240">
        <v>0.86</v>
      </c>
      <c r="Z18" s="241">
        <f>D20</f>
        <v>27.106000000000002</v>
      </c>
      <c r="AA18" s="148"/>
      <c r="AB18" s="148"/>
      <c r="AC18" s="242">
        <f>W18*Z18/100*$AE$20</f>
        <v>0.29599752000000001</v>
      </c>
      <c r="AD18" s="150">
        <f>SUM(AD13:AD17)</f>
        <v>0</v>
      </c>
      <c r="AE18" s="150">
        <f>SUM(AE13:AE17)</f>
        <v>0</v>
      </c>
    </row>
    <row r="19" spans="1:33" ht="24" customHeight="1">
      <c r="A19" s="409" t="s">
        <v>145</v>
      </c>
      <c r="B19" s="410"/>
      <c r="C19" s="148" t="s">
        <v>142</v>
      </c>
      <c r="D19" s="149">
        <f>'П2.1'!H30</f>
        <v>17.88</v>
      </c>
      <c r="E19" s="149">
        <f>0.04*D19</f>
        <v>0.71519999999999995</v>
      </c>
      <c r="F19" s="416"/>
      <c r="U19" s="152" t="s">
        <v>102</v>
      </c>
      <c r="AE19" s="243">
        <f>SUM(AC13:AC18)</f>
        <v>1.6055681720000001</v>
      </c>
    </row>
    <row r="20" spans="1:33" ht="24" customHeight="1">
      <c r="A20" s="409" t="s">
        <v>147</v>
      </c>
      <c r="B20" s="410"/>
      <c r="C20" s="148" t="s">
        <v>142</v>
      </c>
      <c r="D20" s="149">
        <f>'П2.1'!H29</f>
        <v>27.106000000000002</v>
      </c>
      <c r="E20" s="149">
        <f>0.045*D20</f>
        <v>1.21977</v>
      </c>
      <c r="F20" s="416"/>
      <c r="U20" s="413" t="s">
        <v>150</v>
      </c>
      <c r="V20" s="413"/>
      <c r="W20" s="413"/>
      <c r="X20" s="413"/>
      <c r="Y20" s="413"/>
      <c r="Z20" s="413"/>
      <c r="AA20" s="413"/>
      <c r="AB20" s="413"/>
      <c r="AC20" s="413"/>
      <c r="AD20" s="413"/>
      <c r="AE20" s="146">
        <v>1.04</v>
      </c>
      <c r="AF20" s="145" t="s">
        <v>349</v>
      </c>
    </row>
    <row r="21" spans="1:33" ht="46" customHeight="1">
      <c r="A21" s="409" t="s">
        <v>151</v>
      </c>
      <c r="B21" s="410"/>
      <c r="C21" s="148"/>
      <c r="D21" s="149"/>
      <c r="E21" s="149"/>
      <c r="F21" s="416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</row>
    <row r="22" spans="1:33" ht="24" customHeight="1">
      <c r="A22" s="409" t="s">
        <v>152</v>
      </c>
      <c r="B22" s="410"/>
      <c r="C22" s="148" t="s">
        <v>153</v>
      </c>
      <c r="D22" s="265">
        <f>J55</f>
        <v>3957</v>
      </c>
      <c r="E22" s="149">
        <f>D22/10000*2</f>
        <v>0.79139999999999999</v>
      </c>
      <c r="F22" s="416"/>
      <c r="U22" s="153"/>
      <c r="V22" s="153"/>
      <c r="W22" s="153"/>
      <c r="X22" s="153"/>
      <c r="Y22" s="153"/>
      <c r="Z22" s="153"/>
      <c r="AA22" s="153"/>
      <c r="AB22" s="153"/>
      <c r="AC22" s="153"/>
      <c r="AD22" s="153"/>
    </row>
    <row r="23" spans="1:33" ht="24" customHeight="1">
      <c r="A23" s="409" t="s">
        <v>154</v>
      </c>
      <c r="B23" s="410"/>
      <c r="C23" s="148" t="s">
        <v>153</v>
      </c>
      <c r="D23" s="265">
        <f>J56</f>
        <v>2183</v>
      </c>
      <c r="E23" s="149">
        <f>D23/10000*3.5</f>
        <v>0.76405000000000001</v>
      </c>
      <c r="F23" s="412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</row>
    <row r="24" spans="1:33" ht="24" customHeight="1">
      <c r="A24" s="409" t="s">
        <v>155</v>
      </c>
      <c r="B24" s="410"/>
      <c r="C24" s="148" t="s">
        <v>142</v>
      </c>
      <c r="D24" s="149">
        <f>'П2.1'!H32</f>
        <v>63.334000000000003</v>
      </c>
      <c r="E24" s="149">
        <f>0.03*D24</f>
        <v>1.90002</v>
      </c>
      <c r="F24" s="411" t="s">
        <v>156</v>
      </c>
      <c r="J24" s="248" t="s">
        <v>350</v>
      </c>
      <c r="U24" s="413" t="s">
        <v>103</v>
      </c>
      <c r="V24" s="413"/>
      <c r="W24" s="413"/>
      <c r="X24" s="413"/>
      <c r="Y24" s="413"/>
      <c r="Z24" s="413"/>
      <c r="AA24" s="413"/>
      <c r="AB24" s="413"/>
      <c r="AC24" s="413"/>
      <c r="AD24" s="413"/>
      <c r="AE24" s="414"/>
      <c r="AF24" s="155">
        <v>68</v>
      </c>
      <c r="AG24" s="156">
        <f>SUM(E13:E20)</f>
        <v>6.5667425000000001</v>
      </c>
    </row>
    <row r="25" spans="1:33" ht="24" customHeight="1">
      <c r="A25" s="409" t="s">
        <v>157</v>
      </c>
      <c r="B25" s="410"/>
      <c r="C25" s="148" t="s">
        <v>142</v>
      </c>
      <c r="D25" s="149">
        <f>'П2.1'!H27</f>
        <v>126.069</v>
      </c>
      <c r="E25" s="149">
        <f>0.035*D25</f>
        <v>4.4124150000000002</v>
      </c>
      <c r="F25" s="416"/>
      <c r="I25" s="145" t="s">
        <v>158</v>
      </c>
      <c r="U25" s="413" t="s">
        <v>109</v>
      </c>
      <c r="V25" s="413"/>
      <c r="W25" s="413"/>
      <c r="X25" s="413"/>
      <c r="Y25" s="413"/>
      <c r="Z25" s="413"/>
      <c r="AA25" s="413"/>
      <c r="AB25" s="413"/>
      <c r="AC25" s="413"/>
      <c r="AD25" s="413"/>
      <c r="AE25" s="413"/>
      <c r="AF25" s="155" t="s">
        <v>159</v>
      </c>
      <c r="AG25" s="157">
        <f>AE19+AE41</f>
        <v>2.7925769550200004</v>
      </c>
    </row>
    <row r="26" spans="1:33" ht="24" customHeight="1">
      <c r="A26" s="409" t="s">
        <v>336</v>
      </c>
      <c r="B26" s="410"/>
      <c r="C26" s="148" t="s">
        <v>142</v>
      </c>
      <c r="D26" s="149">
        <f>'П2.1'!H26</f>
        <v>0.03</v>
      </c>
      <c r="E26" s="149">
        <f>0.035*'П2.1'!E26/'П2.1'!E27*D26</f>
        <v>1.4100000000000002E-3</v>
      </c>
      <c r="F26" s="412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221"/>
      <c r="AG26" s="222"/>
    </row>
    <row r="27" spans="1:33" ht="24" customHeight="1">
      <c r="A27" s="409" t="s">
        <v>160</v>
      </c>
      <c r="B27" s="410"/>
      <c r="C27" s="148" t="s">
        <v>161</v>
      </c>
      <c r="D27" s="154">
        <f>J27</f>
        <v>1168</v>
      </c>
      <c r="E27" s="149">
        <f>D27*2/10000</f>
        <v>0.2336</v>
      </c>
      <c r="F27" s="158" t="s">
        <v>162</v>
      </c>
      <c r="I27" s="148" t="s">
        <v>160</v>
      </c>
      <c r="J27" s="245">
        <f>884+284</f>
        <v>1168</v>
      </c>
      <c r="K27" s="148"/>
      <c r="U27" s="413" t="s">
        <v>110</v>
      </c>
      <c r="V27" s="413"/>
      <c r="W27" s="413"/>
      <c r="X27" s="413"/>
      <c r="Y27" s="413"/>
      <c r="Z27" s="413"/>
      <c r="AA27" s="413"/>
      <c r="AB27" s="413"/>
      <c r="AC27" s="413"/>
      <c r="AD27" s="413"/>
      <c r="AE27" s="413"/>
    </row>
    <row r="28" spans="1:33" ht="36" customHeight="1">
      <c r="A28" s="409" t="s">
        <v>340</v>
      </c>
      <c r="B28" s="410"/>
      <c r="C28" s="148" t="s">
        <v>161</v>
      </c>
      <c r="D28" s="154">
        <f>'П2.2'!H6</f>
        <v>1</v>
      </c>
      <c r="E28" s="149">
        <f>D28*1.05</f>
        <v>1.05</v>
      </c>
      <c r="F28" s="411" t="s">
        <v>163</v>
      </c>
      <c r="I28" s="148" t="s">
        <v>351</v>
      </c>
      <c r="J28" s="246">
        <v>230</v>
      </c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</row>
    <row r="29" spans="1:33" ht="36" customHeight="1">
      <c r="A29" s="409" t="s">
        <v>339</v>
      </c>
      <c r="B29" s="410"/>
      <c r="C29" s="148" t="s">
        <v>161</v>
      </c>
      <c r="D29" s="154"/>
      <c r="E29" s="149">
        <f>D29*0.75</f>
        <v>0</v>
      </c>
      <c r="F29" s="416"/>
      <c r="I29" s="148" t="s">
        <v>166</v>
      </c>
      <c r="J29" s="247">
        <v>4</v>
      </c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pans="1:33" ht="36" customHeight="1">
      <c r="A30" s="409" t="s">
        <v>338</v>
      </c>
      <c r="B30" s="410"/>
      <c r="C30" s="148" t="s">
        <v>161</v>
      </c>
      <c r="D30" s="154"/>
      <c r="E30" s="149">
        <f>D30*0.75</f>
        <v>0</v>
      </c>
      <c r="F30" s="416"/>
      <c r="I30" s="148" t="s">
        <v>168</v>
      </c>
      <c r="J30" s="148"/>
      <c r="U30" s="153"/>
      <c r="V30" s="153"/>
      <c r="W30" s="153"/>
      <c r="X30" s="153"/>
      <c r="Y30" s="153"/>
      <c r="Z30" s="153"/>
      <c r="AA30" s="153"/>
      <c r="AB30" s="153"/>
      <c r="AC30" s="153"/>
      <c r="AD30" s="153"/>
      <c r="AE30" s="153"/>
    </row>
    <row r="31" spans="1:33" ht="24" customHeight="1">
      <c r="A31" s="409" t="s">
        <v>164</v>
      </c>
      <c r="B31" s="410"/>
      <c r="C31" s="148" t="s">
        <v>161</v>
      </c>
      <c r="D31" s="154">
        <f>'П2.2'!H28</f>
        <v>0</v>
      </c>
      <c r="E31" s="149">
        <f>0.027*D31</f>
        <v>0</v>
      </c>
      <c r="F31" s="416"/>
      <c r="I31" s="148" t="s">
        <v>170</v>
      </c>
      <c r="J31" s="249">
        <v>23</v>
      </c>
      <c r="U31" s="413" t="s">
        <v>111</v>
      </c>
      <c r="V31" s="413"/>
      <c r="W31" s="413"/>
      <c r="X31" s="413"/>
      <c r="Y31" s="413"/>
      <c r="Z31" s="413"/>
      <c r="AA31" s="413"/>
      <c r="AB31" s="413"/>
      <c r="AC31" s="413"/>
      <c r="AD31" s="413"/>
      <c r="AE31" s="413"/>
    </row>
    <row r="32" spans="1:33" ht="65.25" customHeight="1">
      <c r="A32" s="409" t="s">
        <v>165</v>
      </c>
      <c r="B32" s="410"/>
      <c r="C32" s="148" t="s">
        <v>161</v>
      </c>
      <c r="D32" s="154">
        <f>'П2.2'!H29</f>
        <v>100</v>
      </c>
      <c r="E32" s="149">
        <f>0.025*D32</f>
        <v>2.5</v>
      </c>
      <c r="F32" s="416"/>
      <c r="I32" s="148" t="s">
        <v>172</v>
      </c>
      <c r="J32" s="274">
        <f>D40</f>
        <v>292</v>
      </c>
    </row>
    <row r="33" spans="1:31" ht="41" customHeight="1">
      <c r="A33" s="409" t="s">
        <v>167</v>
      </c>
      <c r="B33" s="410"/>
      <c r="C33" s="148" t="s">
        <v>161</v>
      </c>
      <c r="D33" s="154">
        <f>'П2.2'!H31</f>
        <v>0</v>
      </c>
      <c r="E33" s="149">
        <f>0.038*D33</f>
        <v>0</v>
      </c>
      <c r="F33" s="416"/>
      <c r="I33" s="262" t="s">
        <v>174</v>
      </c>
      <c r="J33" s="263">
        <v>364</v>
      </c>
      <c r="K33" s="145" t="s">
        <v>366</v>
      </c>
    </row>
    <row r="34" spans="1:31" ht="57" customHeight="1" thickBot="1">
      <c r="A34" s="409" t="s">
        <v>169</v>
      </c>
      <c r="B34" s="410"/>
      <c r="C34" s="148" t="s">
        <v>161</v>
      </c>
      <c r="D34" s="154">
        <f>'П2.2'!H30</f>
        <v>71</v>
      </c>
      <c r="E34" s="149">
        <f>0.03*D34</f>
        <v>2.13</v>
      </c>
      <c r="F34" s="416"/>
      <c r="U34" s="420" t="s">
        <v>112</v>
      </c>
      <c r="V34" s="420"/>
      <c r="W34" s="420"/>
      <c r="X34" s="420"/>
      <c r="Y34" s="420"/>
      <c r="Z34" s="420"/>
      <c r="AA34" s="420"/>
      <c r="AB34" s="420"/>
      <c r="AC34" s="420"/>
      <c r="AD34" s="420"/>
    </row>
    <row r="35" spans="1:31" ht="24" customHeight="1" thickBot="1">
      <c r="A35" s="409" t="s">
        <v>171</v>
      </c>
      <c r="B35" s="410"/>
      <c r="C35" s="148" t="s">
        <v>161</v>
      </c>
      <c r="D35" s="154">
        <f>J28</f>
        <v>230</v>
      </c>
      <c r="E35" s="149">
        <f>0.012*D35</f>
        <v>2.7600000000000002</v>
      </c>
      <c r="F35" s="416"/>
      <c r="U35" s="421" t="s">
        <v>113</v>
      </c>
      <c r="V35" s="424" t="s">
        <v>114</v>
      </c>
      <c r="W35" s="425"/>
      <c r="X35" s="426"/>
      <c r="Y35" s="419" t="s">
        <v>115</v>
      </c>
      <c r="Z35" s="419"/>
      <c r="AA35" s="419"/>
      <c r="AB35" s="419" t="s">
        <v>108</v>
      </c>
      <c r="AC35" s="419"/>
      <c r="AD35" s="419"/>
    </row>
    <row r="36" spans="1:31" ht="43.5" customHeight="1" thickBot="1">
      <c r="A36" s="409" t="s">
        <v>173</v>
      </c>
      <c r="B36" s="410"/>
      <c r="C36" s="148" t="s">
        <v>161</v>
      </c>
      <c r="D36" s="249">
        <v>0</v>
      </c>
      <c r="E36" s="149">
        <f>D36*4</f>
        <v>0</v>
      </c>
      <c r="F36" s="412"/>
      <c r="U36" s="422"/>
      <c r="V36" s="427" t="s">
        <v>116</v>
      </c>
      <c r="W36" s="428"/>
      <c r="X36" s="429"/>
      <c r="Y36" s="427" t="s">
        <v>116</v>
      </c>
      <c r="Z36" s="428"/>
      <c r="AA36" s="429"/>
      <c r="AB36" s="427" t="s">
        <v>116</v>
      </c>
      <c r="AC36" s="428"/>
      <c r="AD36" s="429"/>
    </row>
    <row r="37" spans="1:31" ht="57" customHeight="1" thickBot="1">
      <c r="A37" s="409" t="s">
        <v>166</v>
      </c>
      <c r="B37" s="410"/>
      <c r="C37" s="148" t="s">
        <v>161</v>
      </c>
      <c r="D37" s="154">
        <f>J29</f>
        <v>4</v>
      </c>
      <c r="E37" s="149">
        <f>D37*0.03</f>
        <v>0.12</v>
      </c>
      <c r="F37" s="158" t="s">
        <v>175</v>
      </c>
      <c r="U37" s="423"/>
      <c r="V37" s="161" t="s">
        <v>117</v>
      </c>
      <c r="W37" s="161" t="s">
        <v>118</v>
      </c>
      <c r="X37" s="161" t="s">
        <v>43</v>
      </c>
      <c r="Y37" s="162" t="s">
        <v>117</v>
      </c>
      <c r="Z37" s="162" t="s">
        <v>118</v>
      </c>
      <c r="AA37" s="162" t="s">
        <v>43</v>
      </c>
      <c r="AB37" s="162" t="s">
        <v>117</v>
      </c>
      <c r="AC37" s="162" t="s">
        <v>118</v>
      </c>
      <c r="AD37" s="162" t="s">
        <v>43</v>
      </c>
    </row>
    <row r="38" spans="1:31" ht="39" customHeight="1" thickBot="1">
      <c r="A38" s="409" t="s">
        <v>176</v>
      </c>
      <c r="B38" s="410"/>
      <c r="C38" s="148" t="s">
        <v>161</v>
      </c>
      <c r="D38" s="154"/>
      <c r="E38" s="149"/>
      <c r="F38" s="411" t="s">
        <v>177</v>
      </c>
      <c r="U38" s="163" t="s">
        <v>119</v>
      </c>
      <c r="V38" s="164">
        <v>0.47</v>
      </c>
      <c r="W38" s="164">
        <v>0.57999999999999996</v>
      </c>
      <c r="X38" s="165">
        <v>0.68</v>
      </c>
      <c r="Y38" s="151">
        <f>SUM(Z13:AB13)</f>
        <v>26.007000000000001</v>
      </c>
      <c r="Z38" s="151">
        <f>SUM(Z14:AB14)</f>
        <v>0</v>
      </c>
      <c r="AA38" s="151">
        <f>SUM(Z15:AB15)</f>
        <v>0</v>
      </c>
      <c r="AB38" s="148">
        <f t="shared" ref="AB38:AD39" si="1">Y38/100*V38*$AC$42*$AD$42</f>
        <v>0.14653280052000003</v>
      </c>
      <c r="AC38" s="148">
        <f t="shared" si="1"/>
        <v>0</v>
      </c>
      <c r="AD38" s="148">
        <f t="shared" si="1"/>
        <v>0</v>
      </c>
    </row>
    <row r="39" spans="1:31" ht="38.25" customHeight="1" thickBot="1">
      <c r="A39" s="409" t="s">
        <v>170</v>
      </c>
      <c r="B39" s="410"/>
      <c r="C39" s="148" t="s">
        <v>161</v>
      </c>
      <c r="D39" s="154">
        <f>'П2.2'!H19+'П2.2'!H15</f>
        <v>253</v>
      </c>
      <c r="E39" s="149">
        <f>0.0025*D39</f>
        <v>0.63250000000000006</v>
      </c>
      <c r="F39" s="416"/>
      <c r="U39" s="163" t="s">
        <v>120</v>
      </c>
      <c r="V39" s="164">
        <v>0.51</v>
      </c>
      <c r="W39" s="164">
        <v>0.79</v>
      </c>
      <c r="X39" s="165">
        <v>0.89</v>
      </c>
      <c r="Y39" s="151">
        <f>SUM(Z16:AB16)</f>
        <v>95.183499999999995</v>
      </c>
      <c r="Z39" s="151">
        <f>SUM(Z17:AB17)</f>
        <v>17.88</v>
      </c>
      <c r="AA39" s="151">
        <f>SUM(Z18:AB18)</f>
        <v>27.106000000000002</v>
      </c>
      <c r="AB39" s="148">
        <f t="shared" si="1"/>
        <v>0.58194049698000005</v>
      </c>
      <c r="AC39" s="148">
        <f t="shared" si="1"/>
        <v>0.1693328976</v>
      </c>
      <c r="AD39" s="148">
        <f t="shared" si="1"/>
        <v>0.28920258792000009</v>
      </c>
    </row>
    <row r="40" spans="1:31" ht="24" customHeight="1">
      <c r="A40" s="409" t="s">
        <v>172</v>
      </c>
      <c r="B40" s="410"/>
      <c r="C40" s="148" t="s">
        <v>161</v>
      </c>
      <c r="D40" s="154">
        <f>'П2.2'!H23</f>
        <v>292</v>
      </c>
      <c r="E40" s="149">
        <f>0.002*D40</f>
        <v>0.58399999999999996</v>
      </c>
      <c r="F40" s="416"/>
      <c r="AB40" s="145">
        <f>AB39+AB38</f>
        <v>0.72847329750000012</v>
      </c>
      <c r="AC40" s="145">
        <f>AC39+AC38</f>
        <v>0.1693328976</v>
      </c>
      <c r="AD40" s="145">
        <f>AD39+AD38</f>
        <v>0.28920258792000009</v>
      </c>
    </row>
    <row r="41" spans="1:31" ht="24" customHeight="1">
      <c r="A41" s="409" t="s">
        <v>174</v>
      </c>
      <c r="B41" s="410"/>
      <c r="C41" s="148" t="s">
        <v>161</v>
      </c>
      <c r="D41" s="154">
        <f>J33</f>
        <v>364</v>
      </c>
      <c r="E41" s="149">
        <f>0.002*D41</f>
        <v>0.72799999999999998</v>
      </c>
      <c r="F41" s="412"/>
      <c r="U41" s="152" t="s">
        <v>104</v>
      </c>
      <c r="AE41" s="145">
        <f>AB40+AC40+AD40</f>
        <v>1.1870087830200002</v>
      </c>
    </row>
    <row r="42" spans="1:31" ht="53.25" customHeight="1">
      <c r="A42" s="409" t="s">
        <v>178</v>
      </c>
      <c r="B42" s="410"/>
      <c r="C42" s="148"/>
      <c r="D42" s="148"/>
      <c r="E42" s="149"/>
      <c r="F42" s="411" t="s">
        <v>179</v>
      </c>
      <c r="U42" s="449" t="s">
        <v>180</v>
      </c>
      <c r="V42" s="449"/>
      <c r="W42" s="449"/>
      <c r="X42" s="449"/>
      <c r="Y42" s="449"/>
      <c r="Z42" s="449"/>
      <c r="AA42" s="449"/>
      <c r="AB42" s="449"/>
      <c r="AC42" s="244">
        <v>1.08</v>
      </c>
      <c r="AD42" s="184">
        <v>1.1100000000000001</v>
      </c>
    </row>
    <row r="43" spans="1:31" ht="37.25" customHeight="1">
      <c r="A43" s="409" t="s">
        <v>181</v>
      </c>
      <c r="B43" s="410"/>
      <c r="C43" s="148" t="s">
        <v>161</v>
      </c>
      <c r="D43" s="250">
        <v>5139</v>
      </c>
      <c r="E43" s="149">
        <f>0.00035*D43</f>
        <v>1.7986500000000001</v>
      </c>
      <c r="F43" s="416"/>
      <c r="J43" s="145" t="s">
        <v>342</v>
      </c>
      <c r="U43" s="153" t="s">
        <v>121</v>
      </c>
      <c r="V43" s="153"/>
      <c r="W43" s="153"/>
      <c r="X43" s="153"/>
      <c r="Y43" s="153"/>
      <c r="Z43" s="153"/>
      <c r="AA43" s="153"/>
      <c r="AB43" s="153"/>
      <c r="AC43" s="153"/>
      <c r="AD43" s="153"/>
    </row>
    <row r="44" spans="1:31" ht="24" customHeight="1">
      <c r="A44" s="409" t="s">
        <v>182</v>
      </c>
      <c r="B44" s="410"/>
      <c r="C44" s="148" t="s">
        <v>161</v>
      </c>
      <c r="D44" s="166">
        <v>0</v>
      </c>
      <c r="E44" s="149">
        <f>0.00032*D44</f>
        <v>0</v>
      </c>
      <c r="F44" s="412"/>
      <c r="U44" s="153" t="s">
        <v>122</v>
      </c>
      <c r="V44" s="153"/>
      <c r="W44" s="153"/>
      <c r="X44" s="153"/>
      <c r="Y44" s="153"/>
      <c r="Z44" s="153"/>
      <c r="AA44" s="153"/>
      <c r="AB44" s="153"/>
      <c r="AC44" s="153"/>
      <c r="AD44" s="153"/>
    </row>
    <row r="45" spans="1:31" ht="24" customHeight="1">
      <c r="A45" s="409" t="s">
        <v>183</v>
      </c>
      <c r="B45" s="410"/>
      <c r="C45" s="148" t="s">
        <v>161</v>
      </c>
      <c r="D45" s="249">
        <v>1001</v>
      </c>
      <c r="E45" s="149">
        <f>0.0026*D45</f>
        <v>2.6025999999999998</v>
      </c>
      <c r="F45" s="158" t="s">
        <v>184</v>
      </c>
      <c r="U45" s="153" t="s">
        <v>111</v>
      </c>
      <c r="V45" s="153"/>
      <c r="W45" s="153"/>
      <c r="X45" s="153"/>
      <c r="Y45" s="153"/>
      <c r="Z45" s="153"/>
      <c r="AA45" s="153"/>
      <c r="AB45" s="153"/>
      <c r="AC45" s="153"/>
      <c r="AD45" s="153"/>
    </row>
    <row r="46" spans="1:31" ht="24" customHeight="1">
      <c r="A46" s="409" t="s">
        <v>185</v>
      </c>
      <c r="B46" s="410"/>
      <c r="C46" s="148"/>
      <c r="D46" s="154"/>
      <c r="E46" s="149"/>
      <c r="F46" s="158" t="s">
        <v>186</v>
      </c>
      <c r="U46" s="153" t="s">
        <v>123</v>
      </c>
      <c r="V46" s="153"/>
      <c r="W46" s="153"/>
      <c r="X46" s="153"/>
      <c r="Y46" s="153"/>
      <c r="Z46" s="153"/>
      <c r="AA46" s="153"/>
      <c r="AB46" s="153"/>
      <c r="AC46" s="153"/>
      <c r="AD46" s="153"/>
    </row>
    <row r="47" spans="1:31" ht="24" customHeight="1">
      <c r="A47" s="409" t="s">
        <v>187</v>
      </c>
      <c r="B47" s="410"/>
      <c r="C47" s="148" t="s">
        <v>188</v>
      </c>
      <c r="D47" s="154">
        <f>D39</f>
        <v>253</v>
      </c>
      <c r="E47" s="149">
        <f>0.0095*D47</f>
        <v>2.4034999999999997</v>
      </c>
      <c r="F47" s="411" t="s">
        <v>189</v>
      </c>
    </row>
    <row r="48" spans="1:31" ht="24" customHeight="1">
      <c r="A48" s="409" t="s">
        <v>352</v>
      </c>
      <c r="B48" s="410"/>
      <c r="C48" s="148" t="s">
        <v>161</v>
      </c>
      <c r="D48" s="154">
        <f>D40+D41</f>
        <v>656</v>
      </c>
      <c r="E48" s="149">
        <f>0.004*D48</f>
        <v>2.6240000000000001</v>
      </c>
      <c r="F48" s="412"/>
    </row>
    <row r="49" spans="1:14" ht="24" customHeight="1">
      <c r="A49" s="409" t="s">
        <v>190</v>
      </c>
      <c r="B49" s="410"/>
      <c r="C49" s="148" t="s">
        <v>191</v>
      </c>
      <c r="D49" s="167">
        <f>'П2.2'!I41</f>
        <v>2934.0788499999999</v>
      </c>
      <c r="E49" s="149">
        <f>0.001*D49</f>
        <v>2.9340788500000001</v>
      </c>
      <c r="F49" s="158" t="s">
        <v>192</v>
      </c>
      <c r="G49" s="168" t="s">
        <v>193</v>
      </c>
      <c r="I49" s="238"/>
    </row>
    <row r="50" spans="1:14" ht="24" customHeight="1">
      <c r="A50" s="435" t="s">
        <v>194</v>
      </c>
      <c r="B50" s="436"/>
      <c r="C50" s="148"/>
      <c r="D50" s="148"/>
      <c r="E50" s="149">
        <f>SUM(E11:E49)</f>
        <v>37.53696635</v>
      </c>
      <c r="F50" s="158"/>
      <c r="G50" s="169">
        <v>1.1100000000000001</v>
      </c>
      <c r="H50" s="170"/>
      <c r="I50" s="238"/>
      <c r="J50" s="238"/>
    </row>
    <row r="51" spans="1:14" ht="34.25" customHeight="1">
      <c r="A51" s="437" t="str">
        <f>"С учетом коэффициента невыходов "&amp;E50&amp;" * "&amp;ROUND(G50,3)&amp;" ~= "&amp;G52&amp;" чел."</f>
        <v>С учетом коэффициента невыходов 37,53696635 * 1,11 ~= 41,667 чел.</v>
      </c>
      <c r="B51" s="437"/>
      <c r="C51" s="437"/>
      <c r="D51" s="437"/>
      <c r="E51" s="437"/>
      <c r="F51" s="437"/>
      <c r="G51" s="171">
        <f>E50*G50</f>
        <v>41.666032648500007</v>
      </c>
      <c r="K51" s="239"/>
    </row>
    <row r="52" spans="1:14" ht="65" customHeight="1">
      <c r="A52" s="438" t="s">
        <v>195</v>
      </c>
      <c r="B52" s="438"/>
      <c r="C52" s="438"/>
      <c r="D52" s="438"/>
      <c r="E52" s="438"/>
      <c r="F52" s="438"/>
      <c r="G52" s="171">
        <f>ROUNDUP(G51,3)</f>
        <v>41.666999999999994</v>
      </c>
      <c r="K52" s="172"/>
    </row>
    <row r="53" spans="1:14" ht="27.75" customHeight="1">
      <c r="A53" s="439" t="s">
        <v>196</v>
      </c>
      <c r="B53" s="439"/>
      <c r="C53" s="439"/>
      <c r="D53" s="439"/>
      <c r="E53" s="439"/>
      <c r="F53" s="439"/>
      <c r="G53" s="172"/>
      <c r="K53" s="172"/>
    </row>
    <row r="54" spans="1:14" ht="29.25" customHeight="1">
      <c r="A54" s="439" t="s">
        <v>197</v>
      </c>
      <c r="B54" s="439"/>
      <c r="C54" s="439"/>
      <c r="D54" s="439"/>
      <c r="E54" s="439"/>
      <c r="F54" s="439"/>
      <c r="G54" s="172"/>
      <c r="K54" s="145" t="s">
        <v>356</v>
      </c>
    </row>
    <row r="55" spans="1:14" ht="60" customHeight="1">
      <c r="A55" s="404" t="s">
        <v>345</v>
      </c>
      <c r="B55" s="404"/>
      <c r="C55" s="404"/>
      <c r="D55" s="404"/>
      <c r="E55" s="404"/>
      <c r="F55" s="404"/>
      <c r="I55" s="264" t="s">
        <v>354</v>
      </c>
      <c r="J55" s="248">
        <f>6140-J56</f>
        <v>3957</v>
      </c>
      <c r="K55" s="145">
        <v>1.1000000000000001</v>
      </c>
      <c r="L55" s="145">
        <f>J55/100*K55</f>
        <v>43.527000000000001</v>
      </c>
    </row>
    <row r="56" spans="1:14" ht="25.25" customHeight="1">
      <c r="A56" s="430" t="s">
        <v>198</v>
      </c>
      <c r="B56" s="430"/>
      <c r="C56" s="430"/>
      <c r="D56" s="430"/>
      <c r="E56" s="430"/>
      <c r="F56" s="430"/>
      <c r="I56" s="264" t="s">
        <v>355</v>
      </c>
      <c r="J56" s="248">
        <f>1483+700</f>
        <v>2183</v>
      </c>
      <c r="K56" s="145">
        <v>8.6</v>
      </c>
      <c r="L56" s="145">
        <f>J56/100*K56</f>
        <v>187.73799999999997</v>
      </c>
    </row>
    <row r="57" spans="1:14" ht="102.75" customHeight="1">
      <c r="A57" s="431" t="s">
        <v>199</v>
      </c>
      <c r="B57" s="431"/>
      <c r="C57" s="173" t="s">
        <v>200</v>
      </c>
      <c r="D57" s="173" t="s">
        <v>201</v>
      </c>
      <c r="E57" s="419" t="s">
        <v>202</v>
      </c>
      <c r="F57" s="419"/>
    </row>
    <row r="58" spans="1:14" ht="24" customHeight="1">
      <c r="A58" s="432" t="s">
        <v>203</v>
      </c>
      <c r="B58" s="433"/>
      <c r="C58" s="266">
        <v>1</v>
      </c>
      <c r="D58" s="228">
        <f>$J$58</f>
        <v>2934.0788499999999</v>
      </c>
      <c r="E58" s="434">
        <f>C58/1000*D58</f>
        <v>2.9340788500000001</v>
      </c>
      <c r="F58" s="434"/>
      <c r="G58" s="174">
        <v>0.8</v>
      </c>
      <c r="I58" s="145" t="s">
        <v>204</v>
      </c>
      <c r="J58" s="175">
        <f>'П2.2'!I41</f>
        <v>2934.0788499999999</v>
      </c>
      <c r="K58" s="253"/>
      <c r="L58" s="253"/>
      <c r="M58" s="253"/>
    </row>
    <row r="59" spans="1:14" ht="24" customHeight="1">
      <c r="A59" s="432" t="s">
        <v>205</v>
      </c>
      <c r="B59" s="433"/>
      <c r="C59" s="266">
        <v>0.9</v>
      </c>
      <c r="D59" s="228">
        <f>$J$58</f>
        <v>2934.0788499999999</v>
      </c>
      <c r="E59" s="434">
        <f t="shared" ref="E59:E89" si="2">C59/1000*D59</f>
        <v>2.640670965</v>
      </c>
      <c r="F59" s="434"/>
      <c r="G59" s="176">
        <v>0.8</v>
      </c>
      <c r="I59" s="145" t="s">
        <v>99</v>
      </c>
      <c r="J59" s="177">
        <f>'П2.1'!I26+'П2.1'!I27+'П2.1'!I32</f>
        <v>612.38430000000005</v>
      </c>
      <c r="K59" s="253"/>
      <c r="L59" s="253"/>
      <c r="M59" s="254"/>
      <c r="N59" s="178"/>
    </row>
    <row r="60" spans="1:14" ht="24" customHeight="1">
      <c r="A60" s="432" t="s">
        <v>206</v>
      </c>
      <c r="B60" s="433"/>
      <c r="C60" s="266">
        <v>0.5</v>
      </c>
      <c r="D60" s="228">
        <f>$J$58</f>
        <v>2934.0788499999999</v>
      </c>
      <c r="E60" s="434">
        <f>C60/1000*D60</f>
        <v>1.4670394250000001</v>
      </c>
      <c r="F60" s="434"/>
      <c r="G60" s="174">
        <v>0.45</v>
      </c>
      <c r="I60" s="145" t="s">
        <v>98</v>
      </c>
      <c r="J60" s="179">
        <f>'П2.1'!I38-'68-й'!J59</f>
        <v>281.19455000000005</v>
      </c>
      <c r="K60" s="253"/>
      <c r="L60" s="255"/>
      <c r="M60" s="255"/>
      <c r="N60" s="178"/>
    </row>
    <row r="61" spans="1:14" ht="24" customHeight="1">
      <c r="A61" s="432" t="s">
        <v>207</v>
      </c>
      <c r="B61" s="433"/>
      <c r="C61" s="266">
        <v>0.4</v>
      </c>
      <c r="D61" s="228">
        <f>$J$59</f>
        <v>612.38430000000005</v>
      </c>
      <c r="E61" s="434">
        <f t="shared" si="2"/>
        <v>0.24495372000000004</v>
      </c>
      <c r="F61" s="434"/>
      <c r="G61" s="174">
        <v>0.35</v>
      </c>
      <c r="I61" s="145" t="s">
        <v>208</v>
      </c>
      <c r="J61" s="180">
        <f>L55+L56</f>
        <v>231.26499999999999</v>
      </c>
      <c r="K61" s="253"/>
      <c r="L61" s="255"/>
      <c r="M61" s="255"/>
      <c r="N61" s="178"/>
    </row>
    <row r="62" spans="1:14" ht="24" customHeight="1">
      <c r="A62" s="432" t="s">
        <v>209</v>
      </c>
      <c r="B62" s="433"/>
      <c r="C62" s="266">
        <v>1.3</v>
      </c>
      <c r="D62" s="228">
        <f>$J$59</f>
        <v>612.38430000000005</v>
      </c>
      <c r="E62" s="434">
        <f t="shared" si="2"/>
        <v>0.79609959000000008</v>
      </c>
      <c r="F62" s="434"/>
      <c r="G62" s="174">
        <v>1.2</v>
      </c>
      <c r="K62" s="254"/>
      <c r="L62" s="254"/>
      <c r="M62" s="254"/>
      <c r="N62" s="178"/>
    </row>
    <row r="63" spans="1:14" ht="24" customHeight="1">
      <c r="A63" s="432" t="s">
        <v>210</v>
      </c>
      <c r="B63" s="433"/>
      <c r="C63" s="266">
        <v>0.4</v>
      </c>
      <c r="D63" s="228">
        <f>$J$59</f>
        <v>612.38430000000005</v>
      </c>
      <c r="E63" s="434">
        <f t="shared" si="2"/>
        <v>0.24495372000000004</v>
      </c>
      <c r="F63" s="434"/>
      <c r="G63" s="174">
        <v>0.35</v>
      </c>
      <c r="K63" s="254"/>
      <c r="L63" s="254"/>
      <c r="M63" s="254"/>
      <c r="N63" s="178"/>
    </row>
    <row r="64" spans="1:14" ht="24" customHeight="1">
      <c r="A64" s="432" t="s">
        <v>211</v>
      </c>
      <c r="B64" s="433"/>
      <c r="C64" s="266">
        <v>0.15</v>
      </c>
      <c r="D64" s="228">
        <f>$J$59</f>
        <v>612.38430000000005</v>
      </c>
      <c r="E64" s="434">
        <f t="shared" si="2"/>
        <v>9.1857645000000002E-2</v>
      </c>
      <c r="F64" s="434"/>
      <c r="G64" s="174">
        <v>0.1</v>
      </c>
      <c r="K64" s="254"/>
      <c r="L64" s="254"/>
      <c r="M64" s="254"/>
    </row>
    <row r="65" spans="1:13" ht="24" customHeight="1">
      <c r="A65" s="432" t="s">
        <v>212</v>
      </c>
      <c r="B65" s="433"/>
      <c r="C65" s="266">
        <v>2</v>
      </c>
      <c r="D65" s="228">
        <f>$J$60</f>
        <v>281.19455000000005</v>
      </c>
      <c r="E65" s="434">
        <f t="shared" si="2"/>
        <v>0.56238910000000009</v>
      </c>
      <c r="F65" s="434"/>
      <c r="G65" s="174">
        <v>1.8</v>
      </c>
      <c r="K65" s="256"/>
      <c r="L65" s="254"/>
      <c r="M65" s="254"/>
    </row>
    <row r="66" spans="1:13" ht="24" customHeight="1">
      <c r="A66" s="432" t="s">
        <v>213</v>
      </c>
      <c r="B66" s="433"/>
      <c r="C66" s="266">
        <v>0.7</v>
      </c>
      <c r="D66" s="228">
        <f t="shared" ref="D66:D72" si="3">$J$60</f>
        <v>281.19455000000005</v>
      </c>
      <c r="E66" s="434">
        <f>C66/1000*D66</f>
        <v>0.19683618500000002</v>
      </c>
      <c r="F66" s="434"/>
      <c r="G66" s="174">
        <v>0.55000000000000004</v>
      </c>
      <c r="K66" s="254"/>
      <c r="L66" s="254"/>
      <c r="M66" s="254"/>
    </row>
    <row r="67" spans="1:13" ht="24" customHeight="1">
      <c r="A67" s="432" t="s">
        <v>214</v>
      </c>
      <c r="B67" s="433"/>
      <c r="C67" s="266">
        <v>2.4</v>
      </c>
      <c r="D67" s="228">
        <f t="shared" si="3"/>
        <v>281.19455000000005</v>
      </c>
      <c r="E67" s="434">
        <f t="shared" si="2"/>
        <v>0.67486692000000004</v>
      </c>
      <c r="F67" s="434"/>
      <c r="G67" s="174">
        <v>2.1</v>
      </c>
      <c r="K67" s="253"/>
      <c r="L67" s="255"/>
      <c r="M67" s="255"/>
    </row>
    <row r="68" spans="1:13" ht="24" customHeight="1">
      <c r="A68" s="432" t="s">
        <v>215</v>
      </c>
      <c r="B68" s="433"/>
      <c r="C68" s="266">
        <v>0.65</v>
      </c>
      <c r="D68" s="229">
        <f>$J$58</f>
        <v>2934.0788499999999</v>
      </c>
      <c r="E68" s="434">
        <f t="shared" si="2"/>
        <v>1.9071512524999998</v>
      </c>
      <c r="F68" s="434"/>
      <c r="G68" s="174">
        <v>0.5</v>
      </c>
      <c r="K68" s="254"/>
      <c r="L68" s="257"/>
      <c r="M68" s="254"/>
    </row>
    <row r="69" spans="1:13" ht="24" customHeight="1">
      <c r="A69" s="432" t="s">
        <v>216</v>
      </c>
      <c r="B69" s="433"/>
      <c r="C69" s="266">
        <v>1.3</v>
      </c>
      <c r="D69" s="229">
        <f>D60</f>
        <v>2934.0788499999999</v>
      </c>
      <c r="E69" s="434">
        <f t="shared" si="2"/>
        <v>3.8143025049999997</v>
      </c>
      <c r="F69" s="434"/>
      <c r="G69" s="176">
        <v>1.2</v>
      </c>
      <c r="K69" s="253"/>
      <c r="L69" s="255"/>
      <c r="M69" s="255"/>
    </row>
    <row r="70" spans="1:13" ht="24" customHeight="1">
      <c r="A70" s="432" t="s">
        <v>217</v>
      </c>
      <c r="B70" s="433"/>
      <c r="C70" s="266">
        <v>1.3</v>
      </c>
      <c r="D70" s="229">
        <f t="shared" si="3"/>
        <v>281.19455000000005</v>
      </c>
      <c r="E70" s="434">
        <f>C70/1000*D70</f>
        <v>0.36555291500000003</v>
      </c>
      <c r="F70" s="434"/>
      <c r="G70" s="176">
        <v>1.2</v>
      </c>
      <c r="K70" s="253"/>
      <c r="L70" s="255"/>
      <c r="M70" s="254"/>
    </row>
    <row r="71" spans="1:13" ht="24" customHeight="1">
      <c r="A71" s="432" t="s">
        <v>218</v>
      </c>
      <c r="B71" s="433"/>
      <c r="C71" s="266">
        <v>1.3</v>
      </c>
      <c r="D71" s="229">
        <v>0</v>
      </c>
      <c r="E71" s="434">
        <f t="shared" si="2"/>
        <v>0</v>
      </c>
      <c r="F71" s="434"/>
      <c r="G71" s="174">
        <v>1.1499999999999999</v>
      </c>
      <c r="K71" s="253"/>
      <c r="L71" s="254"/>
      <c r="M71" s="254"/>
    </row>
    <row r="72" spans="1:13" ht="24" customHeight="1">
      <c r="A72" s="432" t="s">
        <v>219</v>
      </c>
      <c r="B72" s="433"/>
      <c r="C72" s="266">
        <v>0.65</v>
      </c>
      <c r="D72" s="229">
        <f t="shared" si="3"/>
        <v>281.19455000000005</v>
      </c>
      <c r="E72" s="434">
        <f t="shared" si="2"/>
        <v>0.18277645750000002</v>
      </c>
      <c r="F72" s="434"/>
      <c r="G72" s="174">
        <v>0.55000000000000004</v>
      </c>
      <c r="K72" s="254"/>
      <c r="L72" s="254"/>
      <c r="M72" s="254"/>
    </row>
    <row r="73" spans="1:13" ht="24" customHeight="1">
      <c r="A73" s="432" t="s">
        <v>220</v>
      </c>
      <c r="B73" s="433"/>
      <c r="C73" s="266">
        <v>1.3</v>
      </c>
      <c r="D73" s="229">
        <f>$J$58</f>
        <v>2934.0788499999999</v>
      </c>
      <c r="E73" s="434">
        <f>C73/1000*D73</f>
        <v>3.8143025049999997</v>
      </c>
      <c r="F73" s="434"/>
      <c r="G73" s="174">
        <v>1.2</v>
      </c>
      <c r="K73" s="253"/>
      <c r="L73" s="255"/>
      <c r="M73" s="254"/>
    </row>
    <row r="74" spans="1:13" ht="24" customHeight="1">
      <c r="A74" s="432" t="s">
        <v>221</v>
      </c>
      <c r="B74" s="433"/>
      <c r="C74" s="266">
        <v>0.25</v>
      </c>
      <c r="D74" s="229">
        <f>$J$58</f>
        <v>2934.0788499999999</v>
      </c>
      <c r="E74" s="434">
        <f t="shared" si="2"/>
        <v>0.73351971250000003</v>
      </c>
      <c r="F74" s="434"/>
      <c r="G74" s="174">
        <v>0.2</v>
      </c>
      <c r="K74" s="253"/>
      <c r="L74" s="255"/>
      <c r="M74" s="254"/>
    </row>
    <row r="75" spans="1:13" ht="24" customHeight="1">
      <c r="A75" s="432" t="s">
        <v>222</v>
      </c>
      <c r="B75" s="433"/>
      <c r="C75" s="266">
        <v>2.4</v>
      </c>
      <c r="D75" s="229">
        <f>J61</f>
        <v>231.26499999999999</v>
      </c>
      <c r="E75" s="434">
        <f t="shared" si="2"/>
        <v>0.55503599999999997</v>
      </c>
      <c r="F75" s="434"/>
      <c r="G75" s="174">
        <v>2.4</v>
      </c>
      <c r="K75" s="253"/>
      <c r="L75" s="253"/>
      <c r="M75" s="253"/>
    </row>
    <row r="76" spans="1:13" ht="24" customHeight="1">
      <c r="A76" s="432" t="s">
        <v>223</v>
      </c>
      <c r="B76" s="433"/>
      <c r="C76" s="266">
        <v>1.3</v>
      </c>
      <c r="D76" s="229">
        <f>D74</f>
        <v>2934.0788499999999</v>
      </c>
      <c r="E76" s="434">
        <f>C76/1000*D76</f>
        <v>3.8143025049999997</v>
      </c>
      <c r="F76" s="434"/>
      <c r="G76" s="174">
        <v>1.1000000000000001</v>
      </c>
      <c r="K76" s="253"/>
      <c r="L76" s="255"/>
      <c r="M76" s="255"/>
    </row>
    <row r="77" spans="1:13" ht="24" hidden="1" customHeight="1">
      <c r="A77" s="432" t="s">
        <v>224</v>
      </c>
      <c r="B77" s="433"/>
      <c r="C77" s="266"/>
      <c r="D77" s="229">
        <f>$J$58</f>
        <v>2934.0788499999999</v>
      </c>
      <c r="E77" s="434">
        <f t="shared" si="2"/>
        <v>0</v>
      </c>
      <c r="F77" s="434"/>
      <c r="G77" s="181"/>
      <c r="K77" s="255"/>
      <c r="L77" s="255"/>
      <c r="M77" s="255"/>
    </row>
    <row r="78" spans="1:13" ht="24" customHeight="1">
      <c r="A78" s="432" t="s">
        <v>225</v>
      </c>
      <c r="B78" s="433"/>
      <c r="C78" s="266">
        <v>0.7</v>
      </c>
      <c r="D78" s="229">
        <f>D73</f>
        <v>2934.0788499999999</v>
      </c>
      <c r="E78" s="434">
        <f t="shared" si="2"/>
        <v>2.0538551949999997</v>
      </c>
      <c r="F78" s="434"/>
      <c r="G78" s="174">
        <v>0.6</v>
      </c>
    </row>
    <row r="79" spans="1:13" ht="24" hidden="1" customHeight="1">
      <c r="A79" s="440" t="s">
        <v>226</v>
      </c>
      <c r="B79" s="440"/>
      <c r="C79" s="173">
        <v>1.3</v>
      </c>
      <c r="D79" s="182">
        <f>$J$59</f>
        <v>612.38430000000005</v>
      </c>
      <c r="E79" s="434">
        <f t="shared" si="2"/>
        <v>0.79609959000000008</v>
      </c>
      <c r="F79" s="434"/>
    </row>
    <row r="80" spans="1:13" ht="24" hidden="1" customHeight="1">
      <c r="A80" s="440" t="s">
        <v>227</v>
      </c>
      <c r="B80" s="440"/>
      <c r="C80" s="173">
        <v>0.4</v>
      </c>
      <c r="D80" s="182">
        <f>$J$58</f>
        <v>2934.0788499999999</v>
      </c>
      <c r="E80" s="434">
        <f t="shared" si="2"/>
        <v>1.1736315399999999</v>
      </c>
      <c r="F80" s="434"/>
    </row>
    <row r="81" spans="1:10" ht="24" hidden="1" customHeight="1">
      <c r="A81" s="440" t="s">
        <v>228</v>
      </c>
      <c r="B81" s="440"/>
      <c r="C81" s="173">
        <v>1.3</v>
      </c>
      <c r="D81" s="182">
        <f>$J$59</f>
        <v>612.38430000000005</v>
      </c>
      <c r="E81" s="434">
        <f t="shared" si="2"/>
        <v>0.79609959000000008</v>
      </c>
      <c r="F81" s="434"/>
    </row>
    <row r="82" spans="1:10" ht="24" hidden="1" customHeight="1">
      <c r="A82" s="440" t="s">
        <v>229</v>
      </c>
      <c r="B82" s="440"/>
      <c r="C82" s="173">
        <v>0.15</v>
      </c>
      <c r="D82" s="182">
        <f>$J$59</f>
        <v>612.38430000000005</v>
      </c>
      <c r="E82" s="434">
        <f t="shared" si="2"/>
        <v>9.1857645000000002E-2</v>
      </c>
      <c r="F82" s="434"/>
    </row>
    <row r="83" spans="1:10" ht="24" hidden="1" customHeight="1">
      <c r="A83" s="440" t="s">
        <v>230</v>
      </c>
      <c r="B83" s="440"/>
      <c r="C83" s="173">
        <v>1.3</v>
      </c>
      <c r="D83" s="182">
        <f>$J$60</f>
        <v>281.19455000000005</v>
      </c>
      <c r="E83" s="434">
        <f t="shared" si="2"/>
        <v>0.36555291500000003</v>
      </c>
      <c r="F83" s="434"/>
    </row>
    <row r="84" spans="1:10" ht="24" hidden="1" customHeight="1">
      <c r="A84" s="440" t="s">
        <v>231</v>
      </c>
      <c r="B84" s="440"/>
      <c r="C84" s="173">
        <v>0.25</v>
      </c>
      <c r="D84" s="182">
        <f>$J$58</f>
        <v>2934.0788499999999</v>
      </c>
      <c r="E84" s="434">
        <f t="shared" si="2"/>
        <v>0.73351971250000003</v>
      </c>
      <c r="F84" s="434"/>
    </row>
    <row r="85" spans="1:10" ht="24" hidden="1" customHeight="1">
      <c r="A85" s="440" t="s">
        <v>232</v>
      </c>
      <c r="B85" s="440"/>
      <c r="C85" s="173">
        <v>1.3</v>
      </c>
      <c r="D85" s="182">
        <f>$J$59</f>
        <v>612.38430000000005</v>
      </c>
      <c r="E85" s="434">
        <f t="shared" si="2"/>
        <v>0.79609959000000008</v>
      </c>
      <c r="F85" s="434"/>
    </row>
    <row r="86" spans="1:10" ht="24" hidden="1" customHeight="1">
      <c r="A86" s="440" t="s">
        <v>233</v>
      </c>
      <c r="B86" s="440"/>
      <c r="C86" s="173">
        <v>1</v>
      </c>
      <c r="D86" s="182">
        <f>$J$59</f>
        <v>612.38430000000005</v>
      </c>
      <c r="E86" s="434">
        <f t="shared" si="2"/>
        <v>0.6123843000000001</v>
      </c>
      <c r="F86" s="434"/>
    </row>
    <row r="87" spans="1:10" ht="24" hidden="1" customHeight="1">
      <c r="A87" s="440" t="s">
        <v>234</v>
      </c>
      <c r="B87" s="440"/>
      <c r="C87" s="173">
        <v>2.5</v>
      </c>
      <c r="D87" s="182">
        <f>$J$60</f>
        <v>281.19455000000005</v>
      </c>
      <c r="E87" s="434">
        <f t="shared" si="2"/>
        <v>0.70298637500000016</v>
      </c>
      <c r="F87" s="434"/>
    </row>
    <row r="88" spans="1:10" ht="24" hidden="1" customHeight="1">
      <c r="A88" s="440" t="s">
        <v>235</v>
      </c>
      <c r="B88" s="440"/>
      <c r="C88" s="173">
        <v>0.15</v>
      </c>
      <c r="D88" s="182">
        <f>$J$58</f>
        <v>2934.0788499999999</v>
      </c>
      <c r="E88" s="434">
        <f t="shared" si="2"/>
        <v>0.44011182749999994</v>
      </c>
      <c r="F88" s="434"/>
    </row>
    <row r="89" spans="1:10" ht="24" hidden="1" customHeight="1">
      <c r="A89" s="440" t="s">
        <v>236</v>
      </c>
      <c r="B89" s="440"/>
      <c r="C89" s="173">
        <v>0.8</v>
      </c>
      <c r="D89" s="182">
        <f>$J$59</f>
        <v>612.38430000000005</v>
      </c>
      <c r="E89" s="434">
        <f t="shared" si="2"/>
        <v>0.48990744000000008</v>
      </c>
      <c r="F89" s="434"/>
    </row>
    <row r="90" spans="1:10">
      <c r="E90" s="402">
        <f>ROUNDUP(SUM(E58:F78),0)</f>
        <v>28</v>
      </c>
      <c r="F90" s="402"/>
    </row>
    <row r="91" spans="1:10" ht="25.5" customHeight="1">
      <c r="A91" s="447" t="s">
        <v>237</v>
      </c>
      <c r="B91" s="447"/>
      <c r="C91" s="204">
        <f>ROUNDUP(E58,0)</f>
        <v>3</v>
      </c>
      <c r="D91" s="145" t="s">
        <v>238</v>
      </c>
      <c r="E91" s="172">
        <f>C91*4</f>
        <v>12</v>
      </c>
      <c r="F91" s="184" t="s">
        <v>129</v>
      </c>
      <c r="J91" s="172"/>
    </row>
    <row r="92" spans="1:10" ht="25.5" customHeight="1">
      <c r="A92" s="438" t="s">
        <v>239</v>
      </c>
      <c r="B92" s="438"/>
      <c r="C92" s="204">
        <f>ROUND(SUM(E59:F76,E78),1)</f>
        <v>24.2</v>
      </c>
      <c r="D92" s="145" t="s">
        <v>238</v>
      </c>
      <c r="E92" s="172">
        <f>C92</f>
        <v>24.2</v>
      </c>
      <c r="F92" s="184" t="s">
        <v>129</v>
      </c>
    </row>
    <row r="93" spans="1:10" ht="23" customHeight="1">
      <c r="A93" s="447" t="s">
        <v>240</v>
      </c>
      <c r="B93" s="447"/>
      <c r="E93" s="172">
        <f>ROUND((E91+E92)*G50,3)</f>
        <v>40.182000000000002</v>
      </c>
      <c r="F93" s="184" t="s">
        <v>129</v>
      </c>
    </row>
    <row r="95" spans="1:10" ht="36.75" customHeight="1">
      <c r="A95" s="448" t="s">
        <v>241</v>
      </c>
      <c r="B95" s="448"/>
      <c r="C95" s="448"/>
      <c r="D95" s="448"/>
      <c r="E95" s="448"/>
      <c r="F95" s="448"/>
    </row>
    <row r="96" spans="1:10" ht="82.25" customHeight="1">
      <c r="A96" s="404" t="s">
        <v>242</v>
      </c>
      <c r="B96" s="404"/>
      <c r="C96" s="404"/>
      <c r="D96" s="404"/>
      <c r="E96" s="404"/>
      <c r="F96" s="404"/>
    </row>
    <row r="97" spans="1:9">
      <c r="F97" s="185" t="s">
        <v>243</v>
      </c>
      <c r="I97" s="175">
        <f>E99</f>
        <v>1.0853631539999999</v>
      </c>
    </row>
    <row r="98" spans="1:9" ht="92" customHeight="1">
      <c r="A98" s="186" t="s">
        <v>244</v>
      </c>
      <c r="B98" s="186" t="s">
        <v>245</v>
      </c>
      <c r="C98" s="419" t="s">
        <v>246</v>
      </c>
      <c r="D98" s="419"/>
      <c r="E98" s="419" t="s">
        <v>247</v>
      </c>
      <c r="F98" s="419"/>
    </row>
    <row r="99" spans="1:9" ht="19">
      <c r="A99" s="187" t="s">
        <v>341</v>
      </c>
      <c r="B99" s="223" t="s">
        <v>328</v>
      </c>
      <c r="C99" s="441">
        <f>E58+C92</f>
        <v>27.134078849999998</v>
      </c>
      <c r="D99" s="441"/>
      <c r="E99" s="442">
        <f>1+(C99-25)/25*1</f>
        <v>1.0853631539999999</v>
      </c>
      <c r="F99" s="442"/>
    </row>
    <row r="100" spans="1:9" ht="17" customHeight="1"/>
    <row r="101" spans="1:9" outlineLevel="1">
      <c r="A101" s="443" t="s">
        <v>248</v>
      </c>
      <c r="B101" s="443"/>
      <c r="C101" s="443"/>
      <c r="D101" s="443"/>
      <c r="E101" s="443"/>
      <c r="F101" s="443"/>
      <c r="G101" s="188"/>
      <c r="H101" s="189"/>
      <c r="I101" s="188"/>
    </row>
    <row r="102" spans="1:9" outlineLevel="1">
      <c r="F102" s="185" t="s">
        <v>249</v>
      </c>
      <c r="G102" s="188"/>
      <c r="H102" s="189"/>
      <c r="I102" s="188"/>
    </row>
    <row r="103" spans="1:9" ht="56" customHeight="1" outlineLevel="1">
      <c r="A103" s="444" t="s">
        <v>250</v>
      </c>
      <c r="B103" s="445" t="s">
        <v>251</v>
      </c>
      <c r="C103" s="445"/>
      <c r="D103" s="445"/>
      <c r="E103" s="190" t="s">
        <v>252</v>
      </c>
      <c r="F103" s="186" t="s">
        <v>253</v>
      </c>
      <c r="G103" s="191"/>
      <c r="H103" s="192"/>
    </row>
    <row r="104" spans="1:9" ht="25.25" customHeight="1" outlineLevel="1">
      <c r="A104" s="444"/>
      <c r="B104" s="186" t="s">
        <v>254</v>
      </c>
      <c r="C104" s="186" t="s">
        <v>255</v>
      </c>
      <c r="D104" s="186" t="s">
        <v>256</v>
      </c>
      <c r="E104" s="190" t="s">
        <v>257</v>
      </c>
      <c r="F104" s="158" t="s">
        <v>129</v>
      </c>
      <c r="G104" s="191"/>
      <c r="H104" s="192"/>
      <c r="I104" s="188"/>
    </row>
    <row r="105" spans="1:9" ht="39" customHeight="1" outlineLevel="1">
      <c r="A105" s="193" t="s">
        <v>258</v>
      </c>
      <c r="B105" s="193">
        <v>0.27</v>
      </c>
      <c r="C105" s="193">
        <v>0.36</v>
      </c>
      <c r="D105" s="193">
        <v>1.88</v>
      </c>
      <c r="E105" s="258"/>
      <c r="F105" s="148">
        <f t="shared" ref="F105:F110" si="4">E105*SUM(B105:D105)</f>
        <v>0</v>
      </c>
      <c r="G105" s="191"/>
      <c r="H105" s="189"/>
      <c r="I105" s="188"/>
    </row>
    <row r="106" spans="1:9" ht="39" customHeight="1" outlineLevel="1">
      <c r="A106" s="160" t="s">
        <v>259</v>
      </c>
      <c r="B106" s="193">
        <v>0.5</v>
      </c>
      <c r="C106" s="193">
        <v>0.5</v>
      </c>
      <c r="D106" s="193">
        <v>3.26</v>
      </c>
      <c r="E106" s="258"/>
      <c r="F106" s="148">
        <f t="shared" si="4"/>
        <v>0</v>
      </c>
      <c r="G106" s="191"/>
      <c r="H106" s="189"/>
      <c r="I106" s="188"/>
    </row>
    <row r="107" spans="1:9" ht="25.25" customHeight="1" outlineLevel="1">
      <c r="A107" s="193" t="s">
        <v>260</v>
      </c>
      <c r="B107" s="193">
        <v>0.33</v>
      </c>
      <c r="C107" s="148">
        <v>0.22</v>
      </c>
      <c r="D107" s="148">
        <v>1.97</v>
      </c>
      <c r="E107" s="237"/>
      <c r="F107" s="148">
        <f t="shared" si="4"/>
        <v>0</v>
      </c>
      <c r="G107" s="191"/>
      <c r="H107" s="189"/>
      <c r="I107" s="188"/>
    </row>
    <row r="108" spans="1:9" ht="25.25" customHeight="1" outlineLevel="1">
      <c r="A108" s="160" t="s">
        <v>261</v>
      </c>
      <c r="B108" s="193">
        <v>0.45</v>
      </c>
      <c r="C108" s="193">
        <v>0.56000000000000005</v>
      </c>
      <c r="D108" s="193">
        <v>3.62</v>
      </c>
      <c r="E108" s="258"/>
      <c r="F108" s="148">
        <f t="shared" si="4"/>
        <v>0</v>
      </c>
      <c r="G108" s="191"/>
      <c r="H108" s="189"/>
      <c r="I108" s="188"/>
    </row>
    <row r="109" spans="1:9" ht="25.25" customHeight="1" outlineLevel="1">
      <c r="A109" s="160" t="s">
        <v>262</v>
      </c>
      <c r="B109" s="193">
        <v>0.34</v>
      </c>
      <c r="C109" s="193">
        <v>0.38</v>
      </c>
      <c r="D109" s="193">
        <v>1.1000000000000001</v>
      </c>
      <c r="E109" s="258"/>
      <c r="F109" s="148">
        <f t="shared" si="4"/>
        <v>0</v>
      </c>
      <c r="G109" s="191"/>
      <c r="H109" s="189"/>
      <c r="I109" s="188"/>
    </row>
    <row r="110" spans="1:9" ht="25.25" customHeight="1" outlineLevel="1">
      <c r="A110" s="193" t="s">
        <v>263</v>
      </c>
      <c r="B110" s="148">
        <v>0.22</v>
      </c>
      <c r="C110" s="148">
        <v>0.26</v>
      </c>
      <c r="D110" s="148">
        <v>1.47</v>
      </c>
      <c r="E110" s="237"/>
      <c r="F110" s="148">
        <f t="shared" si="4"/>
        <v>0</v>
      </c>
      <c r="H110" s="194"/>
    </row>
    <row r="111" spans="1:9" ht="25.25" customHeight="1" outlineLevel="1">
      <c r="A111" s="446" t="s">
        <v>264</v>
      </c>
      <c r="B111" s="446"/>
      <c r="C111" s="446"/>
      <c r="D111" s="446"/>
      <c r="E111" s="446"/>
      <c r="F111" s="158">
        <f>SUM(F105:F110)*1.18</f>
        <v>0</v>
      </c>
      <c r="H111" s="192"/>
    </row>
    <row r="112" spans="1:9">
      <c r="A112" s="145"/>
      <c r="F112" s="184" t="s">
        <v>249</v>
      </c>
      <c r="H112" s="192"/>
    </row>
    <row r="113" spans="1:16" ht="56.25" customHeight="1">
      <c r="A113" s="147" t="s">
        <v>265</v>
      </c>
      <c r="B113" s="419" t="s">
        <v>266</v>
      </c>
      <c r="C113" s="419"/>
      <c r="D113" s="186" t="s">
        <v>267</v>
      </c>
      <c r="E113" s="158" t="s">
        <v>193</v>
      </c>
      <c r="F113" s="186" t="s">
        <v>268</v>
      </c>
    </row>
    <row r="114" spans="1:16" ht="30" customHeight="1">
      <c r="A114" s="160" t="s">
        <v>269</v>
      </c>
      <c r="B114" s="458">
        <v>3.5000000000000003E-2</v>
      </c>
      <c r="C114" s="458"/>
      <c r="D114" s="195">
        <f>C99</f>
        <v>27.134078849999998</v>
      </c>
      <c r="E114" s="196">
        <f>G50</f>
        <v>1.1100000000000001</v>
      </c>
      <c r="F114" s="197">
        <f>B114*D114*E114</f>
        <v>1.0541589633225001</v>
      </c>
      <c r="I114" s="175">
        <f>F114+F111+E99</f>
        <v>2.1395221173225001</v>
      </c>
    </row>
    <row r="115" spans="1:16" ht="49.5" customHeight="1">
      <c r="A115" s="404" t="str">
        <f>"      Итого нормативная численность по организации технического обслуживания и текущего ремонта подвижного состава автомобильного транспорта, строительных и специальных машин составит "&amp;ROUND(I114,2)&amp;" чел."</f>
        <v xml:space="preserve">      Итого нормативная численность по организации технического обслуживания и текущего ремонта подвижного состава автомобильного транспорта, строительных и специальных машин составит 2,14 чел.</v>
      </c>
      <c r="B115" s="404"/>
      <c r="C115" s="404"/>
      <c r="D115" s="404"/>
      <c r="E115" s="404"/>
      <c r="F115" s="404"/>
    </row>
    <row r="116" spans="1:16">
      <c r="K116" s="198"/>
      <c r="L116" s="198"/>
      <c r="M116" s="198"/>
      <c r="N116" s="198"/>
      <c r="O116" s="198"/>
      <c r="P116" s="199"/>
    </row>
    <row r="117" spans="1:16">
      <c r="A117" s="459" t="s">
        <v>270</v>
      </c>
      <c r="B117" s="459"/>
      <c r="C117" s="459"/>
      <c r="D117" s="459"/>
      <c r="E117" s="459"/>
      <c r="F117" s="459"/>
    </row>
    <row r="118" spans="1:16" ht="51" customHeight="1">
      <c r="A118" s="404" t="s">
        <v>271</v>
      </c>
      <c r="B118" s="404"/>
      <c r="C118" s="404"/>
      <c r="D118" s="404"/>
      <c r="E118" s="404"/>
      <c r="F118" s="404"/>
      <c r="J118" s="145" t="s">
        <v>353</v>
      </c>
    </row>
    <row r="119" spans="1:16" ht="48.75" customHeight="1">
      <c r="A119" s="404"/>
      <c r="B119" s="404"/>
      <c r="C119" s="404"/>
      <c r="D119" s="404"/>
      <c r="E119" s="404"/>
      <c r="F119" s="404"/>
      <c r="J119" s="252">
        <v>247</v>
      </c>
      <c r="K119" s="200"/>
    </row>
    <row r="120" spans="1:16" ht="75" customHeight="1">
      <c r="A120" s="147" t="s">
        <v>272</v>
      </c>
      <c r="B120" s="186" t="s">
        <v>273</v>
      </c>
      <c r="C120" s="186" t="s">
        <v>274</v>
      </c>
      <c r="D120" s="186" t="s">
        <v>275</v>
      </c>
      <c r="E120" s="186" t="s">
        <v>276</v>
      </c>
      <c r="F120" s="186" t="s">
        <v>277</v>
      </c>
      <c r="H120" s="262"/>
      <c r="I120" s="262" t="s">
        <v>358</v>
      </c>
      <c r="J120" s="262" t="s">
        <v>362</v>
      </c>
      <c r="K120" s="262" t="s">
        <v>363</v>
      </c>
      <c r="L120" s="270" t="s">
        <v>365</v>
      </c>
      <c r="M120" s="183" t="s">
        <v>364</v>
      </c>
    </row>
    <row r="121" spans="1:16" ht="25.25" customHeight="1">
      <c r="A121" s="160" t="s">
        <v>278</v>
      </c>
      <c r="B121" s="251">
        <v>698.3</v>
      </c>
      <c r="C121" s="148">
        <f>J119</f>
        <v>247</v>
      </c>
      <c r="D121" s="148">
        <v>1.07</v>
      </c>
      <c r="E121" s="201">
        <f>B121*C121*D121/60</f>
        <v>3075.8951166666666</v>
      </c>
      <c r="F121" s="202">
        <f>E121/1970</f>
        <v>1.5613680795262266</v>
      </c>
      <c r="H121" s="262" t="s">
        <v>359</v>
      </c>
      <c r="I121" s="268"/>
      <c r="J121" s="269">
        <f>E152</f>
        <v>34.217713154000002</v>
      </c>
      <c r="K121" s="262">
        <v>4.5</v>
      </c>
      <c r="L121" s="145">
        <f>K121*I121</f>
        <v>0</v>
      </c>
      <c r="M121" s="262">
        <f>J121*K121</f>
        <v>153.97970919300002</v>
      </c>
    </row>
    <row r="122" spans="1:16" ht="25.25" customHeight="1">
      <c r="A122" s="160" t="s">
        <v>279</v>
      </c>
      <c r="B122" s="251">
        <v>1189</v>
      </c>
      <c r="C122" s="148">
        <f>J119</f>
        <v>247</v>
      </c>
      <c r="D122" s="148">
        <v>0.33</v>
      </c>
      <c r="E122" s="201">
        <f>B122*C122*D122/60</f>
        <v>1615.2565</v>
      </c>
      <c r="F122" s="202">
        <f>E122/1970</f>
        <v>0.81992715736040611</v>
      </c>
      <c r="H122" s="262" t="s">
        <v>360</v>
      </c>
      <c r="I122" s="268"/>
      <c r="J122" s="269">
        <f>E153+E154</f>
        <v>85.543158963322497</v>
      </c>
      <c r="K122" s="262">
        <v>4.5</v>
      </c>
      <c r="L122" s="145">
        <f>K122*I122</f>
        <v>0</v>
      </c>
      <c r="M122" s="262">
        <f>J122*K122</f>
        <v>384.94421533495125</v>
      </c>
    </row>
    <row r="123" spans="1:16" ht="29.25" customHeight="1">
      <c r="A123" s="438" t="str">
        <f>"Итого нормативная численность персонала для уборки помещений с коэффициентов невыхода составит "&amp;G123&amp;" чел."</f>
        <v>Итого нормативная численность персонала для уборки помещений с коэффициентов невыхода составит 2,64 чел.</v>
      </c>
      <c r="B123" s="438"/>
      <c r="C123" s="438"/>
      <c r="D123" s="438"/>
      <c r="E123" s="438"/>
      <c r="F123" s="438"/>
      <c r="G123" s="145">
        <f>ROUND((F121+F122)*G50,2)</f>
        <v>2.64</v>
      </c>
      <c r="H123" s="262" t="s">
        <v>361</v>
      </c>
      <c r="I123" s="269">
        <f>I121+I122</f>
        <v>0</v>
      </c>
      <c r="J123" s="269">
        <f>J121+J122</f>
        <v>119.76087211732249</v>
      </c>
      <c r="K123" s="262"/>
      <c r="L123" s="269">
        <f>L121+L122</f>
        <v>0</v>
      </c>
      <c r="M123" s="269">
        <f>M121+M122</f>
        <v>538.92392452795127</v>
      </c>
    </row>
    <row r="124" spans="1:16" hidden="1"/>
    <row r="125" spans="1:16" hidden="1">
      <c r="A125" s="145"/>
      <c r="F125" s="145"/>
    </row>
    <row r="126" spans="1:16">
      <c r="A126" s="145"/>
      <c r="F126" s="145"/>
    </row>
    <row r="127" spans="1:16" ht="24" customHeight="1">
      <c r="A127" s="454" t="s">
        <v>280</v>
      </c>
      <c r="B127" s="454"/>
      <c r="C127" s="454"/>
      <c r="D127" s="454"/>
      <c r="E127" s="454"/>
      <c r="F127" s="454"/>
    </row>
    <row r="128" spans="1:16" ht="38">
      <c r="A128" s="147" t="s">
        <v>281</v>
      </c>
      <c r="B128" s="147" t="s">
        <v>282</v>
      </c>
      <c r="C128" s="147" t="s">
        <v>62</v>
      </c>
      <c r="D128" s="147" t="s">
        <v>283</v>
      </c>
      <c r="E128" s="147" t="s">
        <v>136</v>
      </c>
      <c r="F128" s="147" t="s">
        <v>137</v>
      </c>
      <c r="I128" s="261" t="s">
        <v>357</v>
      </c>
      <c r="K128" s="204"/>
    </row>
    <row r="129" spans="1:11" ht="33" customHeight="1">
      <c r="A129" s="160" t="s">
        <v>284</v>
      </c>
      <c r="B129" s="419" t="s">
        <v>285</v>
      </c>
      <c r="C129" s="455" t="s">
        <v>286</v>
      </c>
      <c r="D129" s="456">
        <v>119.8</v>
      </c>
      <c r="E129" s="267">
        <v>2</v>
      </c>
      <c r="F129" s="455" t="s">
        <v>287</v>
      </c>
      <c r="H129" s="204"/>
      <c r="I129" s="145">
        <v>2</v>
      </c>
      <c r="K129" s="204"/>
    </row>
    <row r="130" spans="1:11" ht="47.25" customHeight="1">
      <c r="A130" s="160" t="s">
        <v>288</v>
      </c>
      <c r="B130" s="419"/>
      <c r="C130" s="455"/>
      <c r="D130" s="457"/>
      <c r="E130" s="267">
        <f>3+($D$129-100)/100*1</f>
        <v>3.198</v>
      </c>
      <c r="F130" s="455"/>
      <c r="H130" s="203">
        <f>E155</f>
        <v>119.76087211732249</v>
      </c>
      <c r="I130" s="145">
        <v>2</v>
      </c>
    </row>
    <row r="131" spans="1:11" ht="25.25" customHeight="1">
      <c r="A131" s="160" t="s">
        <v>289</v>
      </c>
      <c r="B131" s="419"/>
      <c r="C131" s="455"/>
      <c r="D131" s="457"/>
      <c r="E131" s="267">
        <f>0.5+($D$129-100)/100*0.5</f>
        <v>0.59899999999999998</v>
      </c>
      <c r="F131" s="455"/>
      <c r="I131" s="145">
        <v>0.5</v>
      </c>
    </row>
    <row r="132" spans="1:11" ht="25.25" customHeight="1">
      <c r="A132" s="160" t="s">
        <v>290</v>
      </c>
      <c r="B132" s="419"/>
      <c r="C132" s="455"/>
      <c r="D132" s="457"/>
      <c r="E132" s="267">
        <f>1+($D$129-100)/100*1</f>
        <v>1.198</v>
      </c>
      <c r="F132" s="455"/>
      <c r="I132" s="145">
        <v>1</v>
      </c>
    </row>
    <row r="133" spans="1:11" ht="40.25" customHeight="1">
      <c r="A133" s="160" t="s">
        <v>343</v>
      </c>
      <c r="B133" s="419"/>
      <c r="C133" s="455"/>
      <c r="D133" s="457"/>
      <c r="E133" s="267"/>
      <c r="F133" s="455"/>
    </row>
    <row r="134" spans="1:11" ht="38">
      <c r="A134" s="160" t="s">
        <v>291</v>
      </c>
      <c r="B134" s="419"/>
      <c r="C134" s="455"/>
      <c r="D134" s="457"/>
      <c r="E134" s="267">
        <v>0.5</v>
      </c>
      <c r="F134" s="455"/>
      <c r="I134" s="145">
        <v>0.5</v>
      </c>
    </row>
    <row r="135" spans="1:11" ht="57">
      <c r="A135" s="160" t="s">
        <v>292</v>
      </c>
      <c r="B135" s="419"/>
      <c r="C135" s="455"/>
      <c r="D135" s="457"/>
      <c r="E135" s="267">
        <f>E130</f>
        <v>3.198</v>
      </c>
      <c r="F135" s="455"/>
      <c r="I135" s="145">
        <v>2</v>
      </c>
    </row>
    <row r="136" spans="1:11" ht="55">
      <c r="A136" s="160" t="s">
        <v>293</v>
      </c>
      <c r="B136" s="419"/>
      <c r="C136" s="455"/>
      <c r="D136" s="457"/>
      <c r="E136" s="267">
        <f>E130</f>
        <v>3.198</v>
      </c>
      <c r="F136" s="455"/>
    </row>
    <row r="137" spans="1:11" ht="25.25" customHeight="1">
      <c r="A137" s="160" t="s">
        <v>294</v>
      </c>
      <c r="B137" s="419"/>
      <c r="C137" s="455"/>
      <c r="D137" s="457"/>
      <c r="E137" s="267">
        <v>1</v>
      </c>
      <c r="F137" s="455"/>
      <c r="I137" s="145">
        <v>0.5</v>
      </c>
    </row>
    <row r="138" spans="1:11" ht="25.25" customHeight="1">
      <c r="A138" s="160" t="s">
        <v>295</v>
      </c>
      <c r="B138" s="419"/>
      <c r="C138" s="455"/>
      <c r="D138" s="457"/>
      <c r="E138" s="267">
        <v>0.5</v>
      </c>
      <c r="F138" s="455"/>
      <c r="I138" s="145">
        <v>0.5</v>
      </c>
    </row>
    <row r="139" spans="1:11" ht="39" customHeight="1">
      <c r="A139" s="160" t="s">
        <v>296</v>
      </c>
      <c r="B139" s="419"/>
      <c r="C139" s="455"/>
      <c r="D139" s="457"/>
      <c r="E139" s="267">
        <f>1+($D$129-100)/100*1</f>
        <v>1.198</v>
      </c>
      <c r="F139" s="455"/>
      <c r="I139" s="145">
        <v>1</v>
      </c>
    </row>
    <row r="140" spans="1:11" ht="38">
      <c r="A140" s="206" t="s">
        <v>297</v>
      </c>
      <c r="B140" s="147" t="s">
        <v>298</v>
      </c>
      <c r="C140" s="207" t="s">
        <v>161</v>
      </c>
      <c r="D140" s="208">
        <f>D43+D45</f>
        <v>6140</v>
      </c>
      <c r="E140" s="267">
        <f>2/10000*D140</f>
        <v>1.228</v>
      </c>
      <c r="F140" s="158" t="s">
        <v>299</v>
      </c>
      <c r="I140" s="209" t="s">
        <v>124</v>
      </c>
      <c r="J140" s="275" t="s">
        <v>128</v>
      </c>
    </row>
    <row r="141" spans="1:11" ht="38">
      <c r="A141" s="160" t="s">
        <v>300</v>
      </c>
      <c r="B141" s="147" t="s">
        <v>301</v>
      </c>
      <c r="C141" s="207" t="s">
        <v>161</v>
      </c>
      <c r="D141" s="259">
        <v>35</v>
      </c>
      <c r="E141" s="260">
        <f>(D141-31)/10*1+2</f>
        <v>2.4</v>
      </c>
      <c r="F141" s="158" t="s">
        <v>302</v>
      </c>
      <c r="G141" s="145" t="str">
        <f>IF(D141&gt;10,"Пересчет",D141*1/10)</f>
        <v>Пересчет</v>
      </c>
      <c r="H141" s="177">
        <f>ROUNDUP(E152,0)</f>
        <v>35</v>
      </c>
      <c r="I141" s="211" t="s">
        <v>125</v>
      </c>
      <c r="J141" s="276" t="s">
        <v>303</v>
      </c>
    </row>
    <row r="142" spans="1:11" ht="82.5" customHeight="1">
      <c r="A142" s="160" t="s">
        <v>304</v>
      </c>
      <c r="B142" s="158" t="s">
        <v>201</v>
      </c>
      <c r="C142" s="207" t="s">
        <v>191</v>
      </c>
      <c r="D142" s="210">
        <f>J58</f>
        <v>2934.0788499999999</v>
      </c>
      <c r="E142" s="260">
        <v>5</v>
      </c>
      <c r="F142" s="158" t="s">
        <v>305</v>
      </c>
      <c r="I142" s="209" t="s">
        <v>127</v>
      </c>
      <c r="J142" s="277" t="s">
        <v>306</v>
      </c>
    </row>
    <row r="143" spans="1:11" ht="96" customHeight="1">
      <c r="A143" s="160" t="s">
        <v>307</v>
      </c>
      <c r="B143" s="147" t="s">
        <v>308</v>
      </c>
      <c r="C143" s="207" t="s">
        <v>161</v>
      </c>
      <c r="D143" s="212">
        <f>'П2.2'!H30+'П2.2'!H29+'П2.2'!H28+'П2.2'!H7+'П2.2'!H6+'68-й'!K31</f>
        <v>172</v>
      </c>
      <c r="E143" s="260">
        <f>1+(D143-200)/200*1</f>
        <v>0.86</v>
      </c>
      <c r="F143" s="158" t="s">
        <v>309</v>
      </c>
      <c r="I143" s="209" t="s">
        <v>310</v>
      </c>
      <c r="J143" s="278" t="s">
        <v>311</v>
      </c>
    </row>
    <row r="144" spans="1:11" ht="61" customHeight="1">
      <c r="A144" s="160" t="s">
        <v>312</v>
      </c>
      <c r="B144" s="158" t="s">
        <v>313</v>
      </c>
      <c r="C144" s="207" t="s">
        <v>161</v>
      </c>
      <c r="D144" s="210">
        <f>'П2.2'!H30*2+'П2.2'!H29+'П2.2'!H28+'П2.2'!H6+'П2.2'!H7*1.5</f>
        <v>243</v>
      </c>
      <c r="E144" s="260">
        <f>1+(D144-250)/250*1</f>
        <v>0.97199999999999998</v>
      </c>
      <c r="F144" s="158" t="s">
        <v>314</v>
      </c>
    </row>
    <row r="145" spans="1:21" ht="54" customHeight="1">
      <c r="A145" s="160" t="s">
        <v>315</v>
      </c>
      <c r="B145" s="147" t="s">
        <v>316</v>
      </c>
      <c r="C145" s="207"/>
      <c r="D145" s="210">
        <f>E153</f>
        <v>41.666999999999994</v>
      </c>
      <c r="E145" s="260">
        <f>6+(D145-80)/20*1</f>
        <v>4.0833499999999994</v>
      </c>
      <c r="F145" s="158" t="s">
        <v>317</v>
      </c>
      <c r="I145" s="213" t="s">
        <v>318</v>
      </c>
      <c r="J145" s="213" t="s">
        <v>319</v>
      </c>
    </row>
    <row r="146" spans="1:21" ht="38">
      <c r="A146" s="206" t="s">
        <v>320</v>
      </c>
      <c r="B146" s="147" t="s">
        <v>321</v>
      </c>
      <c r="C146" s="207" t="s">
        <v>161</v>
      </c>
      <c r="D146" s="224">
        <f>D46</f>
        <v>0</v>
      </c>
      <c r="E146" s="260"/>
      <c r="F146" s="158" t="s">
        <v>322</v>
      </c>
      <c r="I146" s="214" t="s">
        <v>323</v>
      </c>
      <c r="J146" s="213" t="s">
        <v>324</v>
      </c>
      <c r="R146" s="230"/>
      <c r="T146" s="230"/>
      <c r="U146" s="230"/>
    </row>
    <row r="147" spans="1:21" ht="57">
      <c r="A147" s="160" t="s">
        <v>325</v>
      </c>
      <c r="B147" s="147" t="s">
        <v>326</v>
      </c>
      <c r="C147" s="207" t="s">
        <v>286</v>
      </c>
      <c r="D147" s="210">
        <f>G51*G50</f>
        <v>46.249296239835012</v>
      </c>
      <c r="E147" s="260">
        <v>2</v>
      </c>
      <c r="F147" s="158" t="s">
        <v>327</v>
      </c>
      <c r="I147" s="215" t="s">
        <v>130</v>
      </c>
      <c r="J147" s="214" t="s">
        <v>328</v>
      </c>
      <c r="R147" s="231"/>
      <c r="T147" s="232"/>
      <c r="U147" s="233"/>
    </row>
    <row r="148" spans="1:21" ht="18" customHeight="1">
      <c r="A148" s="160"/>
      <c r="B148" s="148"/>
      <c r="C148" s="207"/>
      <c r="D148" s="210"/>
      <c r="E148" s="210"/>
      <c r="F148" s="158"/>
      <c r="I148" s="213" t="s">
        <v>126</v>
      </c>
      <c r="J148" s="213" t="s">
        <v>329</v>
      </c>
      <c r="R148" s="231"/>
      <c r="T148" s="232"/>
      <c r="U148" s="233"/>
    </row>
    <row r="149" spans="1:21" ht="25.25" customHeight="1">
      <c r="A149" s="206" t="s">
        <v>194</v>
      </c>
      <c r="B149" s="207"/>
      <c r="C149" s="207"/>
      <c r="D149" s="207"/>
      <c r="E149" s="205">
        <f>SUM(E129:E147)</f>
        <v>33.132350000000002</v>
      </c>
      <c r="F149" s="158"/>
      <c r="I149" s="213" t="s">
        <v>330</v>
      </c>
      <c r="J149" s="214" t="s">
        <v>303</v>
      </c>
      <c r="R149" s="231"/>
      <c r="T149" s="232"/>
      <c r="U149" s="233"/>
    </row>
    <row r="150" spans="1:21">
      <c r="R150" s="234"/>
      <c r="T150" s="235"/>
      <c r="U150" s="236"/>
    </row>
    <row r="151" spans="1:21" ht="31.5" customHeight="1">
      <c r="A151" s="419" t="s">
        <v>1</v>
      </c>
      <c r="B151" s="419"/>
      <c r="C151" s="419"/>
      <c r="D151" s="419"/>
      <c r="E151" s="419" t="s">
        <v>331</v>
      </c>
      <c r="F151" s="419"/>
    </row>
    <row r="152" spans="1:21" ht="25.25" customHeight="1">
      <c r="A152" s="450" t="s">
        <v>332</v>
      </c>
      <c r="B152" s="450"/>
      <c r="C152" s="450"/>
      <c r="D152" s="450"/>
      <c r="E152" s="451">
        <f>E149+E99</f>
        <v>34.217713154000002</v>
      </c>
      <c r="F152" s="451"/>
      <c r="J152" s="178"/>
    </row>
    <row r="153" spans="1:21" ht="25.25" customHeight="1">
      <c r="A153" s="450" t="s">
        <v>333</v>
      </c>
      <c r="B153" s="450"/>
      <c r="C153" s="148"/>
      <c r="D153" s="148"/>
      <c r="E153" s="451">
        <f>G52</f>
        <v>41.666999999999994</v>
      </c>
      <c r="F153" s="451"/>
      <c r="J153" s="216"/>
    </row>
    <row r="154" spans="1:21" ht="25.25" customHeight="1">
      <c r="A154" s="450" t="s">
        <v>334</v>
      </c>
      <c r="B154" s="450"/>
      <c r="C154" s="148"/>
      <c r="D154" s="148"/>
      <c r="E154" s="451">
        <f>E93+F111+F114+G123</f>
        <v>43.876158963322503</v>
      </c>
      <c r="F154" s="451"/>
    </row>
    <row r="155" spans="1:21" ht="25.25" customHeight="1">
      <c r="A155" s="452" t="s">
        <v>335</v>
      </c>
      <c r="B155" s="452"/>
      <c r="C155" s="148"/>
      <c r="D155" s="148"/>
      <c r="E155" s="453">
        <f>SUM(E152:E154)</f>
        <v>119.76087211732249</v>
      </c>
      <c r="F155" s="453"/>
    </row>
    <row r="156" spans="1:21">
      <c r="G156" s="175"/>
      <c r="J156" s="217"/>
    </row>
    <row r="157" spans="1:21">
      <c r="A157" s="218"/>
      <c r="H157" s="219"/>
    </row>
    <row r="158" spans="1:21">
      <c r="A158" s="220"/>
    </row>
    <row r="159" spans="1:21">
      <c r="A159" s="218"/>
    </row>
    <row r="160" spans="1:21">
      <c r="A160" s="220"/>
    </row>
    <row r="161" spans="1:6">
      <c r="A161" s="218"/>
    </row>
    <row r="162" spans="1:6">
      <c r="A162" s="220"/>
    </row>
    <row r="163" spans="1:6">
      <c r="A163" s="218"/>
    </row>
    <row r="164" spans="1:6">
      <c r="F164" s="145"/>
    </row>
    <row r="165" spans="1:6">
      <c r="A165" s="145"/>
      <c r="F165" s="145"/>
    </row>
    <row r="166" spans="1:6">
      <c r="A166" s="145"/>
      <c r="F166" s="145"/>
    </row>
    <row r="167" spans="1:6">
      <c r="A167" s="145"/>
      <c r="F167" s="145"/>
    </row>
    <row r="168" spans="1:6">
      <c r="A168" s="145"/>
    </row>
  </sheetData>
  <mergeCells count="184">
    <mergeCell ref="U42:AB42"/>
    <mergeCell ref="A154:B154"/>
    <mergeCell ref="E154:F154"/>
    <mergeCell ref="A155:B155"/>
    <mergeCell ref="E155:F155"/>
    <mergeCell ref="F24:F26"/>
    <mergeCell ref="A26:B26"/>
    <mergeCell ref="A30:B30"/>
    <mergeCell ref="A151:D151"/>
    <mergeCell ref="E151:F151"/>
    <mergeCell ref="A152:D152"/>
    <mergeCell ref="E152:F152"/>
    <mergeCell ref="A153:B153"/>
    <mergeCell ref="E153:F153"/>
    <mergeCell ref="A123:F123"/>
    <mergeCell ref="A127:F127"/>
    <mergeCell ref="B129:B139"/>
    <mergeCell ref="C129:C139"/>
    <mergeCell ref="D129:D139"/>
    <mergeCell ref="F129:F139"/>
    <mergeCell ref="B113:C113"/>
    <mergeCell ref="B114:C114"/>
    <mergeCell ref="A115:F115"/>
    <mergeCell ref="A117:F117"/>
    <mergeCell ref="A118:F118"/>
    <mergeCell ref="A119:F119"/>
    <mergeCell ref="C99:D99"/>
    <mergeCell ref="E99:F99"/>
    <mergeCell ref="A101:F101"/>
    <mergeCell ref="A103:A104"/>
    <mergeCell ref="B103:D103"/>
    <mergeCell ref="A111:E111"/>
    <mergeCell ref="A91:B91"/>
    <mergeCell ref="A92:B92"/>
    <mergeCell ref="A93:B93"/>
    <mergeCell ref="A95:F95"/>
    <mergeCell ref="A96:F96"/>
    <mergeCell ref="C98:D98"/>
    <mergeCell ref="E98:F98"/>
    <mergeCell ref="A87:B87"/>
    <mergeCell ref="E87:F87"/>
    <mergeCell ref="A88:B88"/>
    <mergeCell ref="E88:F88"/>
    <mergeCell ref="A89:B89"/>
    <mergeCell ref="E89:F89"/>
    <mergeCell ref="A84:B84"/>
    <mergeCell ref="E84:F84"/>
    <mergeCell ref="A85:B85"/>
    <mergeCell ref="E85:F85"/>
    <mergeCell ref="A86:B86"/>
    <mergeCell ref="E86:F86"/>
    <mergeCell ref="A81:B81"/>
    <mergeCell ref="E81:F81"/>
    <mergeCell ref="A82:B82"/>
    <mergeCell ref="E82:F82"/>
    <mergeCell ref="A83:B83"/>
    <mergeCell ref="E83:F83"/>
    <mergeCell ref="A78:B78"/>
    <mergeCell ref="E78:F78"/>
    <mergeCell ref="A79:B79"/>
    <mergeCell ref="E79:F79"/>
    <mergeCell ref="A80:B80"/>
    <mergeCell ref="E80:F80"/>
    <mergeCell ref="A75:B75"/>
    <mergeCell ref="E75:F75"/>
    <mergeCell ref="A76:B76"/>
    <mergeCell ref="E76:F76"/>
    <mergeCell ref="A77:B77"/>
    <mergeCell ref="E77:F77"/>
    <mergeCell ref="A72:B72"/>
    <mergeCell ref="E72:F72"/>
    <mergeCell ref="A73:B73"/>
    <mergeCell ref="E73:F73"/>
    <mergeCell ref="A74:B74"/>
    <mergeCell ref="E74:F74"/>
    <mergeCell ref="A69:B69"/>
    <mergeCell ref="E69:F69"/>
    <mergeCell ref="A70:B70"/>
    <mergeCell ref="E70:F70"/>
    <mergeCell ref="A71:B71"/>
    <mergeCell ref="E71:F71"/>
    <mergeCell ref="A66:B66"/>
    <mergeCell ref="E66:F66"/>
    <mergeCell ref="A67:B67"/>
    <mergeCell ref="E67:F67"/>
    <mergeCell ref="A68:B68"/>
    <mergeCell ref="E68:F68"/>
    <mergeCell ref="A63:B63"/>
    <mergeCell ref="E63:F63"/>
    <mergeCell ref="A64:B64"/>
    <mergeCell ref="E64:F64"/>
    <mergeCell ref="A65:B65"/>
    <mergeCell ref="E65:F65"/>
    <mergeCell ref="A60:B60"/>
    <mergeCell ref="E60:F60"/>
    <mergeCell ref="A61:B61"/>
    <mergeCell ref="E61:F61"/>
    <mergeCell ref="A62:B62"/>
    <mergeCell ref="E62:F62"/>
    <mergeCell ref="A56:F56"/>
    <mergeCell ref="A57:B57"/>
    <mergeCell ref="E57:F57"/>
    <mergeCell ref="A58:B58"/>
    <mergeCell ref="E58:F58"/>
    <mergeCell ref="A59:B59"/>
    <mergeCell ref="E59:F59"/>
    <mergeCell ref="A50:B50"/>
    <mergeCell ref="A51:F51"/>
    <mergeCell ref="A52:F52"/>
    <mergeCell ref="A53:F53"/>
    <mergeCell ref="A54:F54"/>
    <mergeCell ref="A55:F55"/>
    <mergeCell ref="A38:B38"/>
    <mergeCell ref="F38:F41"/>
    <mergeCell ref="A39:B39"/>
    <mergeCell ref="A40:B40"/>
    <mergeCell ref="A41:B41"/>
    <mergeCell ref="A42:B42"/>
    <mergeCell ref="F42:F44"/>
    <mergeCell ref="A43:B43"/>
    <mergeCell ref="A44:B44"/>
    <mergeCell ref="U27:AE27"/>
    <mergeCell ref="F28:F36"/>
    <mergeCell ref="A31:B31"/>
    <mergeCell ref="U31:AE31"/>
    <mergeCell ref="A32:B32"/>
    <mergeCell ref="A33:B33"/>
    <mergeCell ref="A34:B34"/>
    <mergeCell ref="U34:AD34"/>
    <mergeCell ref="A35:B35"/>
    <mergeCell ref="U35:U37"/>
    <mergeCell ref="V35:X35"/>
    <mergeCell ref="Y35:AA35"/>
    <mergeCell ref="AB35:AD35"/>
    <mergeCell ref="A36:B36"/>
    <mergeCell ref="V36:X36"/>
    <mergeCell ref="Y36:AA36"/>
    <mergeCell ref="AB36:AD36"/>
    <mergeCell ref="A37:B37"/>
    <mergeCell ref="A28:B28"/>
    <mergeCell ref="A29:B29"/>
    <mergeCell ref="U24:AE24"/>
    <mergeCell ref="A25:B25"/>
    <mergeCell ref="U25:AE25"/>
    <mergeCell ref="U16:U17"/>
    <mergeCell ref="A17:B17"/>
    <mergeCell ref="A18:B18"/>
    <mergeCell ref="A19:B19"/>
    <mergeCell ref="A20:B20"/>
    <mergeCell ref="U20:AD20"/>
    <mergeCell ref="F5:F23"/>
    <mergeCell ref="U11:AE11"/>
    <mergeCell ref="A12:B12"/>
    <mergeCell ref="W12:Y12"/>
    <mergeCell ref="Z12:AB12"/>
    <mergeCell ref="AC12:AE12"/>
    <mergeCell ref="A13:B13"/>
    <mergeCell ref="U13:U15"/>
    <mergeCell ref="A14:B14"/>
    <mergeCell ref="A15:B15"/>
    <mergeCell ref="E90:F90"/>
    <mergeCell ref="A1:F1"/>
    <mergeCell ref="A2:F2"/>
    <mergeCell ref="A3:F3"/>
    <mergeCell ref="A4:B4"/>
    <mergeCell ref="A8:B8"/>
    <mergeCell ref="A9:B9"/>
    <mergeCell ref="A10:B10"/>
    <mergeCell ref="A11:B11"/>
    <mergeCell ref="A16:B16"/>
    <mergeCell ref="A5:B5"/>
    <mergeCell ref="A6:B6"/>
    <mergeCell ref="A7:B7"/>
    <mergeCell ref="A21:B21"/>
    <mergeCell ref="A22:B22"/>
    <mergeCell ref="A23:B23"/>
    <mergeCell ref="A24:B24"/>
    <mergeCell ref="A27:B27"/>
    <mergeCell ref="A45:B45"/>
    <mergeCell ref="A46:B46"/>
    <mergeCell ref="A47:B47"/>
    <mergeCell ref="F47:F48"/>
    <mergeCell ref="A48:B48"/>
    <mergeCell ref="A49:B49"/>
  </mergeCells>
  <printOptions horizontalCentered="1"/>
  <pageMargins left="0.70866141732283472" right="0.19685039370078741" top="0.19685039370078741" bottom="0.19685039370078741" header="0.31496062992125984" footer="0.31496062992125984"/>
  <pageSetup paperSize="9" scale="66" fitToHeight="6" orientation="portrait" r:id="rId1"/>
  <rowBreaks count="1" manualBreakCount="1">
    <brk id="94" max="5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4A103-B2CA-C24F-803F-B072928B697B}">
  <dimension ref="A1:K27"/>
  <sheetViews>
    <sheetView tabSelected="1" workbookViewId="0">
      <selection activeCell="G8" sqref="G8"/>
    </sheetView>
  </sheetViews>
  <sheetFormatPr baseColWidth="10" defaultColWidth="11.5" defaultRowHeight="13"/>
  <cols>
    <col min="2" max="2" width="34.33203125" customWidth="1"/>
    <col min="3" max="3" width="16.1640625" customWidth="1"/>
    <col min="4" max="4" width="13.33203125" customWidth="1"/>
    <col min="5" max="5" width="15" customWidth="1"/>
    <col min="6" max="6" width="14.6640625" customWidth="1"/>
    <col min="7" max="7" width="16.1640625" customWidth="1"/>
    <col min="8" max="8" width="13.5" customWidth="1"/>
    <col min="9" max="9" width="15.83203125" hidden="1" customWidth="1"/>
    <col min="10" max="10" width="14.33203125" customWidth="1"/>
    <col min="11" max="11" width="13.6640625" customWidth="1"/>
  </cols>
  <sheetData>
    <row r="1" spans="1:11" ht="44" customHeight="1">
      <c r="A1" s="487" t="s">
        <v>388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</row>
    <row r="2" spans="1:11" ht="68">
      <c r="A2" s="475" t="s">
        <v>199</v>
      </c>
      <c r="B2" s="476"/>
      <c r="C2" s="282" t="s">
        <v>200</v>
      </c>
      <c r="D2" s="282" t="s">
        <v>371</v>
      </c>
      <c r="E2" s="283" t="s">
        <v>372</v>
      </c>
      <c r="F2" s="284" t="s">
        <v>373</v>
      </c>
      <c r="G2" s="285" t="s">
        <v>374</v>
      </c>
      <c r="H2" s="284" t="s">
        <v>367</v>
      </c>
      <c r="I2" s="285" t="s">
        <v>375</v>
      </c>
      <c r="J2" s="284" t="s">
        <v>370</v>
      </c>
      <c r="K2" s="284" t="s">
        <v>368</v>
      </c>
    </row>
    <row r="3" spans="1:11" s="290" customFormat="1" ht="51" customHeight="1">
      <c r="A3" s="477" t="s">
        <v>203</v>
      </c>
      <c r="B3" s="478"/>
      <c r="C3" s="470">
        <v>1</v>
      </c>
      <c r="D3" s="472">
        <v>2934.0788499999999</v>
      </c>
      <c r="E3" s="474">
        <v>2.9340788500000001</v>
      </c>
      <c r="F3" s="286">
        <v>1</v>
      </c>
      <c r="G3" s="287" t="s">
        <v>379</v>
      </c>
      <c r="H3" s="288" t="s">
        <v>380</v>
      </c>
      <c r="I3" s="289" t="s">
        <v>381</v>
      </c>
      <c r="J3" s="468">
        <v>1</v>
      </c>
      <c r="K3" s="466">
        <f>E3-F3-F4-J3</f>
        <v>-6.5921149999999873E-2</v>
      </c>
    </row>
    <row r="4" spans="1:11" s="290" customFormat="1" ht="49.5" customHeight="1">
      <c r="A4" s="479"/>
      <c r="B4" s="480"/>
      <c r="C4" s="471"/>
      <c r="D4" s="473"/>
      <c r="E4" s="465"/>
      <c r="F4" s="291">
        <v>1</v>
      </c>
      <c r="G4" s="291" t="s">
        <v>382</v>
      </c>
      <c r="H4" s="292" t="s">
        <v>383</v>
      </c>
      <c r="I4" s="304" t="s">
        <v>376</v>
      </c>
      <c r="J4" s="469"/>
      <c r="K4" s="462"/>
    </row>
    <row r="5" spans="1:11" s="290" customFormat="1" ht="54.75" customHeight="1">
      <c r="A5" s="477" t="s">
        <v>205</v>
      </c>
      <c r="B5" s="478"/>
      <c r="C5" s="470">
        <v>0.9</v>
      </c>
      <c r="D5" s="472">
        <v>2934.0788499999999</v>
      </c>
      <c r="E5" s="474">
        <v>2.640670965</v>
      </c>
      <c r="F5" s="291">
        <v>1</v>
      </c>
      <c r="G5" s="293" t="s">
        <v>384</v>
      </c>
      <c r="H5" s="288" t="s">
        <v>387</v>
      </c>
      <c r="I5" s="305" t="s">
        <v>381</v>
      </c>
      <c r="J5" s="466">
        <v>0</v>
      </c>
      <c r="K5" s="467">
        <f>E5-F5-F6-J5</f>
        <v>0.64067096499999998</v>
      </c>
    </row>
    <row r="6" spans="1:11" s="290" customFormat="1" ht="49.5" customHeight="1">
      <c r="A6" s="479"/>
      <c r="B6" s="480"/>
      <c r="C6" s="471"/>
      <c r="D6" s="473"/>
      <c r="E6" s="465"/>
      <c r="F6" s="291">
        <v>1</v>
      </c>
      <c r="G6" s="294" t="s">
        <v>385</v>
      </c>
      <c r="H6" s="292" t="s">
        <v>386</v>
      </c>
      <c r="I6" s="304" t="s">
        <v>376</v>
      </c>
      <c r="J6" s="462"/>
      <c r="K6" s="462"/>
    </row>
    <row r="7" spans="1:11" s="290" customFormat="1" ht="59.25" customHeight="1">
      <c r="A7" s="485" t="s">
        <v>206</v>
      </c>
      <c r="B7" s="486"/>
      <c r="C7" s="295">
        <v>0.5</v>
      </c>
      <c r="D7" s="279">
        <v>2934.0788499999999</v>
      </c>
      <c r="E7" s="296">
        <v>1.4670394250000001</v>
      </c>
      <c r="F7" s="286">
        <v>1</v>
      </c>
      <c r="G7" s="293" t="s">
        <v>377</v>
      </c>
      <c r="H7" s="288" t="s">
        <v>378</v>
      </c>
      <c r="I7" s="305" t="s">
        <v>376</v>
      </c>
      <c r="J7" s="297">
        <v>0</v>
      </c>
      <c r="K7" s="297">
        <f t="shared" ref="K7:K24" si="0">E7-F7-J7</f>
        <v>0.46703942500000006</v>
      </c>
    </row>
    <row r="8" spans="1:11" s="290" customFormat="1" ht="36" customHeight="1">
      <c r="A8" s="485" t="s">
        <v>207</v>
      </c>
      <c r="B8" s="486"/>
      <c r="C8" s="295">
        <v>0.4</v>
      </c>
      <c r="D8" s="279">
        <v>612.38430000000005</v>
      </c>
      <c r="E8" s="296">
        <v>0.24495372000000004</v>
      </c>
      <c r="F8" s="286">
        <v>0</v>
      </c>
      <c r="G8" s="287"/>
      <c r="H8" s="288"/>
      <c r="I8" s="289"/>
      <c r="J8" s="297">
        <v>0</v>
      </c>
      <c r="K8" s="297">
        <f t="shared" si="0"/>
        <v>0.24495372000000004</v>
      </c>
    </row>
    <row r="9" spans="1:11" s="290" customFormat="1" ht="36" customHeight="1">
      <c r="A9" s="489" t="s">
        <v>209</v>
      </c>
      <c r="B9" s="490"/>
      <c r="C9" s="295">
        <v>1.3</v>
      </c>
      <c r="D9" s="279">
        <v>612.38430000000005</v>
      </c>
      <c r="E9" s="296">
        <v>0.79609959000000008</v>
      </c>
      <c r="F9" s="286">
        <v>0</v>
      </c>
      <c r="G9" s="287"/>
      <c r="H9" s="288"/>
      <c r="I9" s="289"/>
      <c r="J9" s="297">
        <v>0</v>
      </c>
      <c r="K9" s="297">
        <f t="shared" si="0"/>
        <v>0.79609959000000008</v>
      </c>
    </row>
    <row r="10" spans="1:11" s="290" customFormat="1" ht="36" customHeight="1">
      <c r="A10" s="485" t="s">
        <v>210</v>
      </c>
      <c r="B10" s="486"/>
      <c r="C10" s="295">
        <v>0.4</v>
      </c>
      <c r="D10" s="279">
        <v>612.38430000000005</v>
      </c>
      <c r="E10" s="296">
        <v>0.24495372000000004</v>
      </c>
      <c r="F10" s="286">
        <v>0</v>
      </c>
      <c r="G10" s="287"/>
      <c r="H10" s="288"/>
      <c r="I10" s="289"/>
      <c r="J10" s="297">
        <v>0</v>
      </c>
      <c r="K10" s="297">
        <f t="shared" si="0"/>
        <v>0.24495372000000004</v>
      </c>
    </row>
    <row r="11" spans="1:11" s="290" customFormat="1" ht="36" customHeight="1">
      <c r="A11" s="489" t="s">
        <v>211</v>
      </c>
      <c r="B11" s="490"/>
      <c r="C11" s="295">
        <v>0.15</v>
      </c>
      <c r="D11" s="279">
        <v>612.38430000000005</v>
      </c>
      <c r="E11" s="296">
        <v>9.1857645000000002E-2</v>
      </c>
      <c r="F11" s="286">
        <v>0</v>
      </c>
      <c r="G11" s="287"/>
      <c r="H11" s="288"/>
      <c r="I11" s="289"/>
      <c r="J11" s="297">
        <v>0</v>
      </c>
      <c r="K11" s="297">
        <f t="shared" si="0"/>
        <v>9.1857645000000002E-2</v>
      </c>
    </row>
    <row r="12" spans="1:11" s="290" customFormat="1" ht="36" customHeight="1">
      <c r="A12" s="485" t="s">
        <v>212</v>
      </c>
      <c r="B12" s="486"/>
      <c r="C12" s="295">
        <v>2</v>
      </c>
      <c r="D12" s="279">
        <v>281.19455000000005</v>
      </c>
      <c r="E12" s="296">
        <v>0.56238910000000009</v>
      </c>
      <c r="F12" s="463">
        <v>0</v>
      </c>
      <c r="G12" s="463"/>
      <c r="H12" s="463"/>
      <c r="I12" s="463"/>
      <c r="J12" s="460">
        <v>1</v>
      </c>
      <c r="K12" s="460">
        <f>SUM(E12:E17)-F12-J12</f>
        <v>6.5210988775000001</v>
      </c>
    </row>
    <row r="13" spans="1:11" s="290" customFormat="1" ht="36" customHeight="1">
      <c r="A13" s="481" t="s">
        <v>214</v>
      </c>
      <c r="B13" s="482"/>
      <c r="C13" s="298">
        <v>2.4</v>
      </c>
      <c r="D13" s="281">
        <v>281.19455000000005</v>
      </c>
      <c r="E13" s="299">
        <v>0.67486692000000004</v>
      </c>
      <c r="F13" s="464"/>
      <c r="G13" s="464"/>
      <c r="H13" s="464"/>
      <c r="I13" s="464"/>
      <c r="J13" s="461"/>
      <c r="K13" s="461"/>
    </row>
    <row r="14" spans="1:11" s="290" customFormat="1" ht="36" customHeight="1">
      <c r="A14" s="481" t="s">
        <v>216</v>
      </c>
      <c r="B14" s="482"/>
      <c r="C14" s="298">
        <v>1.3</v>
      </c>
      <c r="D14" s="281">
        <v>2934.0788499999999</v>
      </c>
      <c r="E14" s="299">
        <v>3.8143025049999997</v>
      </c>
      <c r="F14" s="464"/>
      <c r="G14" s="464"/>
      <c r="H14" s="464"/>
      <c r="I14" s="464"/>
      <c r="J14" s="461"/>
      <c r="K14" s="461"/>
    </row>
    <row r="15" spans="1:11" s="290" customFormat="1" ht="36" customHeight="1">
      <c r="A15" s="483" t="s">
        <v>217</v>
      </c>
      <c r="B15" s="484"/>
      <c r="C15" s="298">
        <v>1.3</v>
      </c>
      <c r="D15" s="281">
        <v>281.19455000000005</v>
      </c>
      <c r="E15" s="299">
        <v>0.36555291500000003</v>
      </c>
      <c r="F15" s="464"/>
      <c r="G15" s="464"/>
      <c r="H15" s="464"/>
      <c r="I15" s="464"/>
      <c r="J15" s="461"/>
      <c r="K15" s="461"/>
    </row>
    <row r="16" spans="1:11" s="290" customFormat="1" ht="36" customHeight="1">
      <c r="A16" s="485" t="s">
        <v>213</v>
      </c>
      <c r="B16" s="486"/>
      <c r="C16" s="295">
        <v>0.7</v>
      </c>
      <c r="D16" s="279">
        <v>281.19455000000005</v>
      </c>
      <c r="E16" s="296">
        <v>0.19683618500000002</v>
      </c>
      <c r="F16" s="464"/>
      <c r="G16" s="464"/>
      <c r="H16" s="464"/>
      <c r="I16" s="464"/>
      <c r="J16" s="461"/>
      <c r="K16" s="461"/>
    </row>
    <row r="17" spans="1:11" s="290" customFormat="1" ht="36" customHeight="1">
      <c r="A17" s="485" t="s">
        <v>215</v>
      </c>
      <c r="B17" s="486"/>
      <c r="C17" s="295">
        <v>0.65</v>
      </c>
      <c r="D17" s="280">
        <v>2934.0788499999999</v>
      </c>
      <c r="E17" s="296">
        <v>1.9071512524999998</v>
      </c>
      <c r="F17" s="465"/>
      <c r="G17" s="465"/>
      <c r="H17" s="465"/>
      <c r="I17" s="465"/>
      <c r="J17" s="462"/>
      <c r="K17" s="462"/>
    </row>
    <row r="18" spans="1:11" s="290" customFormat="1" ht="36" customHeight="1">
      <c r="A18" s="485" t="s">
        <v>219</v>
      </c>
      <c r="B18" s="486"/>
      <c r="C18" s="295">
        <v>0.65</v>
      </c>
      <c r="D18" s="280">
        <v>281.19455000000005</v>
      </c>
      <c r="E18" s="296">
        <v>0.18277645750000002</v>
      </c>
      <c r="F18" s="286">
        <v>0</v>
      </c>
      <c r="G18" s="287"/>
      <c r="H18" s="288"/>
      <c r="I18" s="289"/>
      <c r="J18" s="297">
        <v>0</v>
      </c>
      <c r="K18" s="297">
        <f t="shared" si="0"/>
        <v>0.18277645750000002</v>
      </c>
    </row>
    <row r="19" spans="1:11" s="290" customFormat="1" ht="36" customHeight="1">
      <c r="A19" s="485" t="s">
        <v>220</v>
      </c>
      <c r="B19" s="486"/>
      <c r="C19" s="295">
        <v>1.3</v>
      </c>
      <c r="D19" s="280">
        <v>2934.0788499999999</v>
      </c>
      <c r="E19" s="296">
        <v>3.8143025049999997</v>
      </c>
      <c r="F19" s="286">
        <v>0</v>
      </c>
      <c r="G19" s="287"/>
      <c r="H19" s="288"/>
      <c r="I19" s="289"/>
      <c r="J19" s="297">
        <v>0</v>
      </c>
      <c r="K19" s="297">
        <f t="shared" si="0"/>
        <v>3.8143025049999997</v>
      </c>
    </row>
    <row r="20" spans="1:11" s="290" customFormat="1" ht="36" customHeight="1">
      <c r="A20" s="485" t="s">
        <v>221</v>
      </c>
      <c r="B20" s="486"/>
      <c r="C20" s="295">
        <v>0.25</v>
      </c>
      <c r="D20" s="280">
        <v>2934.0788499999999</v>
      </c>
      <c r="E20" s="296">
        <v>0.73351971250000003</v>
      </c>
      <c r="F20" s="286">
        <v>0</v>
      </c>
      <c r="G20" s="287"/>
      <c r="H20" s="288"/>
      <c r="I20" s="289"/>
      <c r="J20" s="297">
        <v>0</v>
      </c>
      <c r="K20" s="297">
        <f t="shared" si="0"/>
        <v>0.73351971250000003</v>
      </c>
    </row>
    <row r="21" spans="1:11" s="290" customFormat="1" ht="36" customHeight="1">
      <c r="A21" s="485" t="s">
        <v>222</v>
      </c>
      <c r="B21" s="486"/>
      <c r="C21" s="295">
        <v>2.4</v>
      </c>
      <c r="D21" s="280">
        <v>231.26499999999999</v>
      </c>
      <c r="E21" s="296">
        <v>0.55503599999999997</v>
      </c>
      <c r="F21" s="286">
        <v>0</v>
      </c>
      <c r="G21" s="287"/>
      <c r="H21" s="288"/>
      <c r="I21" s="289"/>
      <c r="J21" s="297">
        <v>0</v>
      </c>
      <c r="K21" s="297">
        <f t="shared" si="0"/>
        <v>0.55503599999999997</v>
      </c>
    </row>
    <row r="22" spans="1:11" s="290" customFormat="1" ht="36" customHeight="1">
      <c r="A22" s="485" t="s">
        <v>223</v>
      </c>
      <c r="B22" s="486"/>
      <c r="C22" s="295">
        <v>1.3</v>
      </c>
      <c r="D22" s="280">
        <v>2934.0788499999999</v>
      </c>
      <c r="E22" s="296">
        <v>3.8143025049999997</v>
      </c>
      <c r="F22" s="286">
        <v>0</v>
      </c>
      <c r="G22" s="287"/>
      <c r="H22" s="288"/>
      <c r="I22" s="289"/>
      <c r="J22" s="297">
        <v>0</v>
      </c>
      <c r="K22" s="297">
        <f t="shared" si="0"/>
        <v>3.8143025049999997</v>
      </c>
    </row>
    <row r="23" spans="1:11" s="290" customFormat="1" ht="36" customHeight="1">
      <c r="A23" s="485" t="s">
        <v>224</v>
      </c>
      <c r="B23" s="486"/>
      <c r="C23" s="295">
        <v>0</v>
      </c>
      <c r="D23" s="280">
        <v>2934.0788499999999</v>
      </c>
      <c r="E23" s="296">
        <v>0</v>
      </c>
      <c r="F23" s="286">
        <v>0</v>
      </c>
      <c r="G23" s="287"/>
      <c r="H23" s="288"/>
      <c r="I23" s="289"/>
      <c r="J23" s="297">
        <v>0</v>
      </c>
      <c r="K23" s="297">
        <f t="shared" si="0"/>
        <v>0</v>
      </c>
    </row>
    <row r="24" spans="1:11" s="290" customFormat="1" ht="36" customHeight="1">
      <c r="A24" s="485" t="s">
        <v>225</v>
      </c>
      <c r="B24" s="486"/>
      <c r="C24" s="295">
        <v>0.7</v>
      </c>
      <c r="D24" s="280">
        <v>2934.0788499999999</v>
      </c>
      <c r="E24" s="296">
        <v>2.0538551949999997</v>
      </c>
      <c r="F24" s="286">
        <v>0</v>
      </c>
      <c r="G24" s="287"/>
      <c r="H24" s="288"/>
      <c r="I24" s="289"/>
      <c r="J24" s="297">
        <v>0</v>
      </c>
      <c r="K24" s="297">
        <f t="shared" si="0"/>
        <v>2.0538551949999997</v>
      </c>
    </row>
    <row r="25" spans="1:11" s="290" customFormat="1" ht="16">
      <c r="A25" s="300"/>
      <c r="B25" s="301"/>
      <c r="C25" s="301"/>
      <c r="D25" s="301"/>
      <c r="E25" s="302">
        <f>ROUNDUP(SUM(E3:E24),0)</f>
        <v>28</v>
      </c>
      <c r="F25" s="302">
        <f t="shared" ref="F25:J25" si="1">ROUNDUP(SUM(F3:F24),0)</f>
        <v>5</v>
      </c>
      <c r="G25" s="303"/>
      <c r="H25" s="302"/>
      <c r="I25" s="303"/>
      <c r="J25" s="302">
        <f t="shared" si="1"/>
        <v>2</v>
      </c>
      <c r="K25" s="302">
        <f>ROUNDUP(SUM(K3:K24),0)</f>
        <v>21</v>
      </c>
    </row>
    <row r="27" spans="1:11" ht="36" customHeight="1">
      <c r="A27" s="488" t="s">
        <v>369</v>
      </c>
      <c r="B27" s="488"/>
      <c r="C27" s="488"/>
      <c r="D27" s="488"/>
      <c r="E27" s="488"/>
      <c r="F27" s="488"/>
      <c r="G27" s="488"/>
      <c r="H27" s="488"/>
      <c r="I27" s="488"/>
      <c r="J27" s="488"/>
      <c r="K27" s="488"/>
    </row>
  </sheetData>
  <mergeCells count="39">
    <mergeCell ref="A1:K1"/>
    <mergeCell ref="A27:K27"/>
    <mergeCell ref="A24:B24"/>
    <mergeCell ref="A21:B21"/>
    <mergeCell ref="A22:B22"/>
    <mergeCell ref="A23:B23"/>
    <mergeCell ref="A18:B18"/>
    <mergeCell ref="A19:B19"/>
    <mergeCell ref="A20:B20"/>
    <mergeCell ref="A16:B16"/>
    <mergeCell ref="A17:B17"/>
    <mergeCell ref="A10:B10"/>
    <mergeCell ref="A11:B11"/>
    <mergeCell ref="A7:B7"/>
    <mergeCell ref="A8:B8"/>
    <mergeCell ref="A9:B9"/>
    <mergeCell ref="A2:B2"/>
    <mergeCell ref="A3:B4"/>
    <mergeCell ref="A13:B13"/>
    <mergeCell ref="A14:B14"/>
    <mergeCell ref="A15:B15"/>
    <mergeCell ref="A5:B6"/>
    <mergeCell ref="A12:B12"/>
    <mergeCell ref="K3:K4"/>
    <mergeCell ref="K5:K6"/>
    <mergeCell ref="J3:J4"/>
    <mergeCell ref="J5:J6"/>
    <mergeCell ref="C3:C4"/>
    <mergeCell ref="D3:D4"/>
    <mergeCell ref="E3:E4"/>
    <mergeCell ref="C5:C6"/>
    <mergeCell ref="D5:D6"/>
    <mergeCell ref="E5:E6"/>
    <mergeCell ref="K12:K17"/>
    <mergeCell ref="F12:F17"/>
    <mergeCell ref="G12:G17"/>
    <mergeCell ref="H12:H17"/>
    <mergeCell ref="I12:I17"/>
    <mergeCell ref="J12:J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П2.1</vt:lpstr>
      <vt:lpstr>П2.2</vt:lpstr>
      <vt:lpstr>ИП</vt:lpstr>
      <vt:lpstr>Ремонт</vt:lpstr>
      <vt:lpstr>ТПП</vt:lpstr>
      <vt:lpstr>Договор</vt:lpstr>
      <vt:lpstr>прочее</vt:lpstr>
      <vt:lpstr>68-й</vt:lpstr>
      <vt:lpstr>лизинг </vt:lpstr>
      <vt:lpstr>'68-й'!Область_печати</vt:lpstr>
      <vt:lpstr>П2.1!Область_печати</vt:lpstr>
      <vt:lpstr>П2.2!Область_печати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Еременко Максим Федорович</dc:creator>
  <cp:lastModifiedBy>Диана Данилова</cp:lastModifiedBy>
  <cp:lastPrinted>2025-01-27T06:42:01Z</cp:lastPrinted>
  <dcterms:created xsi:type="dcterms:W3CDTF">2016-06-07T11:16:47Z</dcterms:created>
  <dcterms:modified xsi:type="dcterms:W3CDTF">2025-08-27T10:48:40Z</dcterms:modified>
</cp:coreProperties>
</file>